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ællesdrev\NHG DK Kunder\Bayer\UngMod\Data\"/>
    </mc:Choice>
  </mc:AlternateContent>
  <xr:revisionPtr revIDLastSave="0" documentId="13_ncr:1_{FA2447B9-899A-4058-9537-A20AB8D04A98}" xr6:coauthVersionLast="47" xr6:coauthVersionMax="47" xr10:uidLastSave="{00000000-0000-0000-0000-000000000000}"/>
  <bookViews>
    <workbookView xWindow="-108" yWindow="-108" windowWidth="23256" windowHeight="12576" activeTab="2" xr2:uid="{78EEB176-D769-472F-9A41-79A6489296E1}"/>
  </bookViews>
  <sheets>
    <sheet name="Potentialevurdering scenarier" sheetId="2" r:id="rId1"/>
    <sheet name="Business-case redskab" sheetId="3" r:id="rId2"/>
    <sheet name="Mellemregning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D34" i="2"/>
  <c r="D33" i="2"/>
  <c r="D21" i="2"/>
  <c r="D20" i="2"/>
  <c r="B34" i="2"/>
  <c r="B33" i="2"/>
  <c r="B21" i="2"/>
  <c r="B20" i="2"/>
  <c r="F15" i="1"/>
  <c r="F22" i="1"/>
  <c r="F28" i="1"/>
  <c r="F47" i="1"/>
  <c r="F41" i="1"/>
  <c r="F35" i="1"/>
  <c r="K28" i="1"/>
  <c r="K35" i="1"/>
  <c r="K47" i="1"/>
  <c r="K41" i="1"/>
  <c r="K15" i="1"/>
  <c r="B23" i="3"/>
  <c r="D23" i="3" s="1"/>
  <c r="D12" i="3"/>
  <c r="D11" i="3"/>
  <c r="D10" i="3"/>
  <c r="D9" i="3"/>
  <c r="D8" i="3"/>
  <c r="D7" i="3"/>
  <c r="B22" i="3"/>
  <c r="D22" i="3" s="1"/>
  <c r="B24" i="3"/>
  <c r="D24" i="3" s="1"/>
  <c r="B25" i="3"/>
  <c r="D25" i="3" s="1"/>
  <c r="B26" i="3"/>
  <c r="D26" i="3" s="1"/>
  <c r="B21" i="3"/>
  <c r="D21" i="3" s="1"/>
  <c r="B6" i="1"/>
  <c r="B18" i="2" s="1"/>
  <c r="B7" i="1"/>
  <c r="B9" i="1"/>
  <c r="B10" i="1"/>
  <c r="B5" i="1"/>
  <c r="B8" i="1"/>
  <c r="F29" i="1"/>
  <c r="F23" i="1"/>
  <c r="F16" i="1"/>
  <c r="B19" i="2" l="1"/>
  <c r="B22" i="2"/>
  <c r="D27" i="3"/>
  <c r="D28" i="3" s="1"/>
  <c r="K22" i="1"/>
  <c r="K24" i="1" s="1"/>
  <c r="D31" i="2" s="1"/>
  <c r="K43" i="1"/>
  <c r="B32" i="2"/>
  <c r="B30" i="2"/>
  <c r="B22" i="1"/>
  <c r="B28" i="1"/>
  <c r="F17" i="1"/>
  <c r="D17" i="2" s="1"/>
  <c r="F5" i="2" s="1"/>
  <c r="B17" i="2"/>
  <c r="B15" i="1"/>
  <c r="B41" i="1"/>
  <c r="B43" i="1" s="1"/>
  <c r="F43" i="1"/>
  <c r="F9" i="2" s="1"/>
  <c r="B35" i="1"/>
  <c r="B37" i="1" s="1"/>
  <c r="B47" i="1"/>
  <c r="B49" i="1" s="1"/>
  <c r="F49" i="1"/>
  <c r="D22" i="2" s="1"/>
  <c r="F10" i="2" s="1"/>
  <c r="F30" i="1"/>
  <c r="D19" i="2" s="1"/>
  <c r="F7" i="2" s="1"/>
  <c r="F37" i="1"/>
  <c r="F8" i="2" s="1"/>
  <c r="F24" i="1"/>
  <c r="D18" i="2" s="1"/>
  <c r="F6" i="2" s="1"/>
  <c r="D23" i="2" l="1"/>
  <c r="D24" i="2" s="1"/>
  <c r="D10" i="2"/>
  <c r="D8" i="2"/>
  <c r="D9" i="2"/>
  <c r="K30" i="1"/>
  <c r="D32" i="2" s="1"/>
  <c r="B31" i="2"/>
  <c r="K49" i="1"/>
  <c r="D35" i="2" s="1"/>
  <c r="B35" i="2"/>
  <c r="K37" i="1"/>
  <c r="K17" i="1"/>
  <c r="D30" i="2" s="1"/>
  <c r="D11" i="2" l="1"/>
  <c r="D36" i="2"/>
  <c r="B30" i="1" l="1"/>
  <c r="B24" i="1"/>
  <c r="B17" i="1"/>
  <c r="D7" i="2" l="1"/>
  <c r="D6" i="2"/>
  <c r="D5" i="2"/>
  <c r="D13" i="3" l="1"/>
  <c r="D37" i="2" l="1"/>
</calcChain>
</file>

<file path=xl/sharedStrings.xml><?xml version="1.0" encoding="utf-8"?>
<sst xmlns="http://schemas.openxmlformats.org/spreadsheetml/2006/main" count="218" uniqueCount="59">
  <si>
    <t>Beregning af gevinster ved implementering af UngMod</t>
  </si>
  <si>
    <t>Følgende parameter påvirkes efter implementering af UngMod</t>
  </si>
  <si>
    <t>Klamydia tilfælde</t>
  </si>
  <si>
    <t>Aborter</t>
  </si>
  <si>
    <t>Uønskede graviditeter</t>
  </si>
  <si>
    <t>Anbringelser</t>
  </si>
  <si>
    <t>Kontantshjælpsmodtagere</t>
  </si>
  <si>
    <t xml:space="preserve">Aborter </t>
  </si>
  <si>
    <t>Antal af aborter blandt unge i alderen 15-19 årige</t>
  </si>
  <si>
    <t>Omkostning</t>
  </si>
  <si>
    <t>Omkostning i alt</t>
  </si>
  <si>
    <t>Antal af uønskede graviditeter</t>
  </si>
  <si>
    <t>Antal af klamydia tilfælde</t>
  </si>
  <si>
    <t>Antal af institutionelle anbringelser</t>
  </si>
  <si>
    <t>Antal af anbringelser hos plejefamilier</t>
  </si>
  <si>
    <t>Antal kontantshjælpsmodtagere</t>
  </si>
  <si>
    <t>Udgift for kontatnshjælpsmodtagere</t>
  </si>
  <si>
    <t>Udgift i alt</t>
  </si>
  <si>
    <t>Udgift for insititionelle anbringelser</t>
  </si>
  <si>
    <t>Udgift for plejefamilier</t>
  </si>
  <si>
    <t>Udgift forbundet med udredning af klamydia</t>
  </si>
  <si>
    <t>Udgift forbundet uønskede graviditeter</t>
  </si>
  <si>
    <t>Aborter blandt 15-19 årige</t>
  </si>
  <si>
    <t>Uønskede graviditeter bæandt 15-19 årige</t>
  </si>
  <si>
    <t>Klamydia tilfælde 15-19 årige</t>
  </si>
  <si>
    <t>Basal line</t>
  </si>
  <si>
    <t>Effekt beregning</t>
  </si>
  <si>
    <t>Effekt  af UngMod</t>
  </si>
  <si>
    <t>Plejefamilie anbringelse</t>
  </si>
  <si>
    <t>Institutionelle anbringelser</t>
  </si>
  <si>
    <t>Baseline</t>
  </si>
  <si>
    <t>antal</t>
  </si>
  <si>
    <t>Udgift</t>
  </si>
  <si>
    <t>Enhed</t>
  </si>
  <si>
    <t>Graviditeter</t>
  </si>
  <si>
    <t>Tilfælde</t>
  </si>
  <si>
    <t>Børn</t>
  </si>
  <si>
    <t>Modtagere</t>
  </si>
  <si>
    <t>Antal</t>
  </si>
  <si>
    <t>Besparelse</t>
  </si>
  <si>
    <t>30 % reduktion ved UngMod</t>
  </si>
  <si>
    <t>Kilde</t>
  </si>
  <si>
    <t>Halsnæs data</t>
  </si>
  <si>
    <t>Forventet effekt</t>
  </si>
  <si>
    <t>10% reduktion</t>
  </si>
  <si>
    <t>Antagelse</t>
  </si>
  <si>
    <t>90 % reduktion ved UngMod</t>
  </si>
  <si>
    <t>20% reduktion</t>
  </si>
  <si>
    <t>Scenarier for potentialer ved UngdomsModtagelsen</t>
  </si>
  <si>
    <t>Omfang i kommune før UngdomsModtagelsen</t>
  </si>
  <si>
    <t>Forebyggeligt antal</t>
  </si>
  <si>
    <t>Business-case redskab</t>
  </si>
  <si>
    <t>Forventet gevinst ved implementering af UngdomsModtagelsen</t>
  </si>
  <si>
    <t>Scenarie 1: Forventet omfang med UngdomsModtagelsen</t>
  </si>
  <si>
    <t>Scenarie 2: Forventet omfang med UngdomsModtagelsen</t>
  </si>
  <si>
    <t>Dette redskab kan bruges til at beregne business-casen for implementering af UngdomsModtagelsen i ens egen kommune. Dette gøres ved at indsætte tal fra kommunen i "Antal" i celle B7 og derefter tilføje kommunens forventninger til det forebyggelige antal på området ved "Forebyggeligt antal" i celle E7. Derefter vil gevinsten og den potentielle besparelse vise sig i den nederste tabel (i celle D28)</t>
  </si>
  <si>
    <t>20% stigning</t>
  </si>
  <si>
    <t>12% stigning</t>
  </si>
  <si>
    <t>Uønskede graviditeter blandt 15-19 årige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</si>
</sst>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_-;\-* #,##0_-;_-* &quot;-&quot;??_-;_-@_-"/>
    <numFmt numFmtId="165" formatCode="_-* #,##0\ &quot;kr.&quot;_-;\-* #,##0\ &quot;kr.&quot;_-;_-* &quot;-&quot;??\ &quot;kr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Font="1"/>
    <xf numFmtId="1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Fill="1"/>
    <xf numFmtId="0" fontId="7" fillId="0" borderId="0" xfId="0" applyFont="1"/>
    <xf numFmtId="0" fontId="7" fillId="0" borderId="0" xfId="0" applyFont="1" applyFill="1"/>
    <xf numFmtId="0" fontId="0" fillId="0" borderId="1" xfId="0" applyFill="1" applyBorder="1" applyAlignment="1">
      <alignment horizontal="center"/>
    </xf>
    <xf numFmtId="0" fontId="7" fillId="0" borderId="9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/>
    <xf numFmtId="0" fontId="7" fillId="0" borderId="17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1" fontId="6" fillId="3" borderId="17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65" fontId="6" fillId="4" borderId="17" xfId="2" applyNumberFormat="1" applyFont="1" applyFill="1" applyBorder="1" applyAlignment="1">
      <alignment horizontal="left"/>
    </xf>
    <xf numFmtId="165" fontId="6" fillId="4" borderId="5" xfId="2" applyNumberFormat="1" applyFont="1" applyFill="1" applyBorder="1" applyAlignment="1">
      <alignment horizontal="left"/>
    </xf>
    <xf numFmtId="165" fontId="6" fillId="4" borderId="6" xfId="2" applyNumberFormat="1" applyFont="1" applyFill="1" applyBorder="1" applyAlignment="1">
      <alignment horizontal="left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7" fillId="0" borderId="22" xfId="0" applyFont="1" applyFill="1" applyBorder="1"/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7" xfId="0" applyFont="1" applyFill="1" applyBorder="1"/>
    <xf numFmtId="0" fontId="6" fillId="0" borderId="18" xfId="0" applyFont="1" applyFill="1" applyBorder="1"/>
    <xf numFmtId="0" fontId="7" fillId="0" borderId="18" xfId="0" applyFont="1" applyFill="1" applyBorder="1"/>
    <xf numFmtId="165" fontId="6" fillId="4" borderId="25" xfId="2" applyNumberFormat="1" applyFont="1" applyFill="1" applyBorder="1"/>
    <xf numFmtId="165" fontId="6" fillId="4" borderId="11" xfId="2" applyNumberFormat="1" applyFont="1" applyFill="1" applyBorder="1"/>
    <xf numFmtId="165" fontId="6" fillId="4" borderId="12" xfId="2" applyNumberFormat="1" applyFont="1" applyFill="1" applyBorder="1"/>
    <xf numFmtId="0" fontId="6" fillId="0" borderId="22" xfId="0" applyFont="1" applyFill="1" applyBorder="1" applyAlignment="1">
      <alignment horizontal="center"/>
    </xf>
    <xf numFmtId="165" fontId="6" fillId="0" borderId="18" xfId="2" applyNumberFormat="1" applyFont="1" applyFill="1" applyBorder="1"/>
    <xf numFmtId="165" fontId="7" fillId="0" borderId="18" xfId="2" applyNumberFormat="1" applyFont="1" applyFill="1" applyBorder="1"/>
    <xf numFmtId="0" fontId="6" fillId="0" borderId="18" xfId="0" applyFont="1" applyFill="1" applyBorder="1" applyAlignment="1">
      <alignment horizontal="center"/>
    </xf>
    <xf numFmtId="165" fontId="7" fillId="4" borderId="5" xfId="2" applyNumberFormat="1" applyFont="1" applyFill="1" applyBorder="1"/>
    <xf numFmtId="165" fontId="7" fillId="4" borderId="6" xfId="2" applyNumberFormat="1" applyFont="1" applyFill="1" applyBorder="1"/>
    <xf numFmtId="165" fontId="7" fillId="4" borderId="7" xfId="2" applyNumberFormat="1" applyFont="1" applyFill="1" applyBorder="1"/>
    <xf numFmtId="0" fontId="6" fillId="0" borderId="0" xfId="0" applyFont="1" applyFill="1" applyBorder="1" applyAlignment="1"/>
    <xf numFmtId="165" fontId="0" fillId="0" borderId="0" xfId="0" applyNumberFormat="1"/>
    <xf numFmtId="0" fontId="7" fillId="0" borderId="29" xfId="0" applyFont="1" applyFill="1" applyBorder="1"/>
    <xf numFmtId="0" fontId="6" fillId="0" borderId="30" xfId="0" applyFont="1" applyFill="1" applyBorder="1" applyAlignment="1">
      <alignment horizontal="center"/>
    </xf>
    <xf numFmtId="0" fontId="7" fillId="0" borderId="31" xfId="0" applyFont="1" applyFill="1" applyBorder="1"/>
    <xf numFmtId="165" fontId="7" fillId="4" borderId="32" xfId="2" applyNumberFormat="1" applyFont="1" applyFill="1" applyBorder="1"/>
    <xf numFmtId="0" fontId="7" fillId="0" borderId="33" xfId="0" applyFont="1" applyFill="1" applyBorder="1"/>
    <xf numFmtId="165" fontId="7" fillId="4" borderId="34" xfId="2" applyNumberFormat="1" applyFont="1" applyFill="1" applyBorder="1"/>
    <xf numFmtId="0" fontId="7" fillId="0" borderId="35" xfId="0" applyFont="1" applyFill="1" applyBorder="1"/>
    <xf numFmtId="165" fontId="7" fillId="4" borderId="36" xfId="2" applyNumberFormat="1" applyFont="1" applyFill="1" applyBorder="1"/>
    <xf numFmtId="0" fontId="0" fillId="0" borderId="37" xfId="0" applyBorder="1"/>
    <xf numFmtId="165" fontId="7" fillId="0" borderId="38" xfId="2" applyNumberFormat="1" applyFont="1" applyFill="1" applyBorder="1"/>
    <xf numFmtId="0" fontId="0" fillId="0" borderId="39" xfId="0" applyBorder="1"/>
    <xf numFmtId="0" fontId="6" fillId="0" borderId="40" xfId="0" applyFont="1" applyFill="1" applyBorder="1"/>
    <xf numFmtId="0" fontId="6" fillId="0" borderId="41" xfId="0" applyFont="1" applyFill="1" applyBorder="1"/>
    <xf numFmtId="44" fontId="6" fillId="0" borderId="42" xfId="2" applyFont="1" applyFill="1" applyBorder="1"/>
    <xf numFmtId="0" fontId="6" fillId="0" borderId="43" xfId="0" applyFont="1" applyFill="1" applyBorder="1"/>
    <xf numFmtId="0" fontId="6" fillId="0" borderId="38" xfId="0" applyFont="1" applyFill="1" applyBorder="1"/>
    <xf numFmtId="0" fontId="7" fillId="0" borderId="31" xfId="0" applyFont="1" applyFill="1" applyBorder="1" applyAlignment="1">
      <alignment horizontal="left"/>
    </xf>
    <xf numFmtId="0" fontId="7" fillId="0" borderId="44" xfId="0" applyFont="1" applyFill="1" applyBorder="1"/>
    <xf numFmtId="0" fontId="7" fillId="0" borderId="33" xfId="0" applyFont="1" applyFill="1" applyBorder="1" applyAlignment="1">
      <alignment horizontal="left"/>
    </xf>
    <xf numFmtId="0" fontId="7" fillId="0" borderId="34" xfId="0" applyFont="1" applyFill="1" applyBorder="1"/>
    <xf numFmtId="0" fontId="7" fillId="0" borderId="35" xfId="0" applyFont="1" applyFill="1" applyBorder="1" applyAlignment="1">
      <alignment horizontal="left"/>
    </xf>
    <xf numFmtId="0" fontId="7" fillId="0" borderId="36" xfId="0" applyFont="1" applyFill="1" applyBorder="1"/>
    <xf numFmtId="0" fontId="7" fillId="0" borderId="37" xfId="0" applyFont="1" applyFill="1" applyBorder="1"/>
    <xf numFmtId="0" fontId="0" fillId="0" borderId="0" xfId="0" applyFill="1" applyBorder="1"/>
    <xf numFmtId="0" fontId="0" fillId="0" borderId="45" xfId="0" applyFill="1" applyBorder="1"/>
    <xf numFmtId="0" fontId="7" fillId="0" borderId="39" xfId="0" applyFont="1" applyFill="1" applyBorder="1"/>
    <xf numFmtId="0" fontId="7" fillId="0" borderId="40" xfId="0" applyFont="1" applyFill="1" applyBorder="1"/>
    <xf numFmtId="0" fontId="6" fillId="0" borderId="46" xfId="0" applyFont="1" applyFill="1" applyBorder="1"/>
    <xf numFmtId="165" fontId="6" fillId="0" borderId="47" xfId="2" applyNumberFormat="1" applyFont="1" applyFill="1" applyBorder="1"/>
    <xf numFmtId="0" fontId="0" fillId="0" borderId="40" xfId="0" applyFill="1" applyBorder="1"/>
    <xf numFmtId="0" fontId="0" fillId="0" borderId="48" xfId="0" applyFill="1" applyBorder="1"/>
    <xf numFmtId="0" fontId="0" fillId="0" borderId="37" xfId="0" applyFill="1" applyBorder="1"/>
    <xf numFmtId="0" fontId="7" fillId="0" borderId="45" xfId="0" applyFont="1" applyFill="1" applyBorder="1"/>
    <xf numFmtId="165" fontId="6" fillId="0" borderId="49" xfId="2" applyNumberFormat="1" applyFont="1" applyFill="1" applyBorder="1"/>
    <xf numFmtId="0" fontId="7" fillId="0" borderId="48" xfId="0" applyFont="1" applyFill="1" applyBorder="1"/>
    <xf numFmtId="0" fontId="6" fillId="0" borderId="51" xfId="0" applyFont="1" applyFill="1" applyBorder="1" applyAlignment="1">
      <alignment horizontal="center"/>
    </xf>
    <xf numFmtId="0" fontId="7" fillId="0" borderId="52" xfId="0" applyFont="1" applyFill="1" applyBorder="1"/>
    <xf numFmtId="0" fontId="7" fillId="0" borderId="53" xfId="0" applyFont="1" applyFill="1" applyBorder="1" applyAlignment="1">
      <alignment horizontal="center"/>
    </xf>
    <xf numFmtId="0" fontId="7" fillId="0" borderId="54" xfId="0" applyFont="1" applyFill="1" applyBorder="1"/>
    <xf numFmtId="0" fontId="6" fillId="3" borderId="32" xfId="0" applyFont="1" applyFill="1" applyBorder="1" applyAlignment="1">
      <alignment horizontal="center"/>
    </xf>
    <xf numFmtId="0" fontId="7" fillId="0" borderId="55" xfId="0" applyFont="1" applyFill="1" applyBorder="1"/>
    <xf numFmtId="0" fontId="6" fillId="3" borderId="34" xfId="0" applyFont="1" applyFill="1" applyBorder="1" applyAlignment="1">
      <alignment horizontal="center"/>
    </xf>
    <xf numFmtId="0" fontId="7" fillId="0" borderId="56" xfId="0" applyFont="1" applyFill="1" applyBorder="1"/>
    <xf numFmtId="0" fontId="6" fillId="3" borderId="36" xfId="0" applyFont="1" applyFill="1" applyBorder="1" applyAlignment="1">
      <alignment horizontal="center"/>
    </xf>
    <xf numFmtId="0" fontId="0" fillId="0" borderId="0" xfId="0" applyBorder="1"/>
    <xf numFmtId="0" fontId="7" fillId="0" borderId="39" xfId="0" applyFont="1" applyBorder="1"/>
    <xf numFmtId="0" fontId="7" fillId="0" borderId="40" xfId="0" applyFont="1" applyBorder="1"/>
    <xf numFmtId="0" fontId="7" fillId="0" borderId="48" xfId="0" applyFont="1" applyBorder="1"/>
    <xf numFmtId="0" fontId="7" fillId="0" borderId="57" xfId="0" applyFont="1" applyFill="1" applyBorder="1"/>
    <xf numFmtId="44" fontId="6" fillId="4" borderId="44" xfId="2" applyFont="1" applyFill="1" applyBorder="1"/>
    <xf numFmtId="44" fontId="6" fillId="4" borderId="34" xfId="2" applyFont="1" applyFill="1" applyBorder="1"/>
    <xf numFmtId="44" fontId="6" fillId="4" borderId="36" xfId="2" applyFont="1" applyFill="1" applyBorder="1"/>
    <xf numFmtId="165" fontId="6" fillId="0" borderId="38" xfId="2" applyNumberFormat="1" applyFont="1" applyFill="1" applyBorder="1"/>
    <xf numFmtId="0" fontId="0" fillId="0" borderId="45" xfId="0" applyBorder="1"/>
    <xf numFmtId="165" fontId="0" fillId="0" borderId="40" xfId="0" applyNumberFormat="1" applyFill="1" applyBorder="1"/>
    <xf numFmtId="44" fontId="0" fillId="0" borderId="0" xfId="0" applyNumberFormat="1" applyFill="1"/>
    <xf numFmtId="44" fontId="0" fillId="0" borderId="0" xfId="0" applyNumberFormat="1"/>
    <xf numFmtId="44" fontId="7" fillId="0" borderId="0" xfId="0" applyNumberFormat="1" applyFont="1" applyFill="1"/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2105024</xdr:colOff>
      <xdr:row>10</xdr:row>
      <xdr:rowOff>19050</xdr:rowOff>
    </xdr:from>
    <xdr:to>
      <xdr:col>1</xdr:col>
      <xdr:colOff>609599</xdr:colOff>
      <xdr:row>12</xdr:row>
      <xdr:rowOff>209549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88ADE96A-6716-4765-8D69-AF92E01AC0E0}"/>
            </a:ext>
          </a:extLst>
        </xdr:cNvPr>
        <xdr:cNvSpPr txBox="1"/>
      </xdr:nvSpPr>
      <xdr:spPr>
        <a:xfrm>
          <a:off x="2105024" y="2238375"/>
          <a:ext cx="1476375" cy="62864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a-DK" sz="1100" b="1"/>
            <a:t>Indsæt antal fra egen kommune for at få potentialevurdering</a:t>
          </a:r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12</xdr:row>
      <xdr:rowOff>19050</xdr:rowOff>
    </xdr:from>
    <xdr:to>
      <xdr:col>1</xdr:col>
      <xdr:colOff>2009775</xdr:colOff>
      <xdr:row>14</xdr:row>
      <xdr:rowOff>209549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2C431C3D-DF2F-4BDF-8F04-D7D272A1F05F}"/>
            </a:ext>
          </a:extLst>
        </xdr:cNvPr>
        <xdr:cNvSpPr txBox="1"/>
      </xdr:nvSpPr>
      <xdr:spPr>
        <a:xfrm>
          <a:off x="2457450" y="2009775"/>
          <a:ext cx="1628775" cy="62864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a-DK" sz="1100" b="1"/>
            <a:t>Indsæt omfang</a:t>
          </a:r>
          <a:r>
            <a:rPr lang="da-DK" sz="1100" b="1" baseline="0"/>
            <a:t> </a:t>
          </a:r>
          <a:r>
            <a:rPr lang="da-DK" sz="1100" b="1"/>
            <a:t>fra egen kommune</a:t>
          </a:r>
        </a:p>
      </xdr:txBody>
    </xdr:sp>
    <xdr:clientData/>
  </xdr:twoCellAnchor>
  <xdr:twoCellAnchor>
    <xdr:from>
      <xdr:col>4</xdr:col>
      <xdr:colOff>495301</xdr:colOff>
      <xdr:row>12</xdr:row>
      <xdr:rowOff>19050</xdr:rowOff>
    </xdr:from>
    <xdr:to>
      <xdr:col>4</xdr:col>
      <xdr:colOff>2571751</xdr:colOff>
      <xdr:row>14</xdr:row>
      <xdr:rowOff>209549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13B40EB4-7075-4B6E-8FA0-EBE2DA37ED21}"/>
            </a:ext>
          </a:extLst>
        </xdr:cNvPr>
        <xdr:cNvSpPr txBox="1"/>
      </xdr:nvSpPr>
      <xdr:spPr>
        <a:xfrm>
          <a:off x="7534276" y="2009775"/>
          <a:ext cx="2076450" cy="62864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a-DK" sz="1100" b="1"/>
            <a:t>Indsæt kommunens</a:t>
          </a:r>
          <a:r>
            <a:rPr lang="da-DK" sz="1100" b="1" baseline="0"/>
            <a:t> </a:t>
          </a:r>
          <a:r>
            <a:rPr lang="da-DK" sz="1100" b="1"/>
            <a:t>forventninger til effekter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DE99-5488-4660-B92F-24D90D63FED1}">
  <sheetPr>
    <tabColor theme="9"/>
  </sheetPr>
  <dimension ref="A1:Q38"/>
  <sheetViews>
    <sheetView topLeftCell="A22" zoomScaleNormal="100" workbookViewId="0">
      <selection activeCell="A32" sqref="A32"/>
    </sheetView>
  </sheetViews>
  <sheetFormatPr defaultRowHeight="17.399999999999999" x14ac:dyDescent="0.35"/>
  <cols>
    <col min="1" max="1" width="44.5546875" customWidth="1"/>
    <col min="2" max="2" width="9.33203125" bestFit="1" customWidth="1"/>
    <col min="3" max="3" width="13.5546875" customWidth="1"/>
    <col min="4" max="4" width="21.109375" bestFit="1" customWidth="1"/>
    <col min="5" max="5" width="30.5546875" bestFit="1" customWidth="1"/>
    <col min="6" max="6" width="37.88671875" style="13" customWidth="1"/>
    <col min="7" max="7" width="16.5546875" customWidth="1"/>
    <col min="8" max="8" width="32.109375" customWidth="1"/>
    <col min="9" max="9" width="21.109375" bestFit="1" customWidth="1"/>
    <col min="10" max="10" width="30.33203125" bestFit="1" customWidth="1"/>
    <col min="11" max="11" width="24.44140625" customWidth="1"/>
    <col min="12" max="12" width="30.109375" customWidth="1"/>
    <col min="13" max="13" width="14.44140625" customWidth="1"/>
    <col min="14" max="14" width="13.44140625" customWidth="1"/>
    <col min="15" max="15" width="14.5546875" bestFit="1" customWidth="1"/>
    <col min="16" max="16" width="27.6640625" customWidth="1"/>
  </cols>
  <sheetData>
    <row r="1" spans="1:17" ht="17.25" customHeight="1" x14ac:dyDescent="0.3">
      <c r="A1" s="122" t="s">
        <v>48</v>
      </c>
      <c r="B1" s="123"/>
      <c r="C1" s="123"/>
      <c r="D1" s="123"/>
      <c r="E1" s="123"/>
      <c r="F1" s="124"/>
    </row>
    <row r="2" spans="1:17" ht="18" thickBot="1" x14ac:dyDescent="0.4"/>
    <row r="3" spans="1:17" x14ac:dyDescent="0.35">
      <c r="A3" s="119" t="s">
        <v>49</v>
      </c>
      <c r="B3" s="120"/>
      <c r="C3" s="120"/>
      <c r="D3" s="121"/>
      <c r="E3" s="12"/>
      <c r="Q3" s="14"/>
    </row>
    <row r="4" spans="1:17" ht="18" thickBot="1" x14ac:dyDescent="0.4">
      <c r="A4" s="97"/>
      <c r="B4" s="22" t="s">
        <v>38</v>
      </c>
      <c r="C4" s="15" t="s">
        <v>33</v>
      </c>
      <c r="D4" s="109" t="s">
        <v>32</v>
      </c>
      <c r="E4" s="12"/>
    </row>
    <row r="5" spans="1:17" x14ac:dyDescent="0.35">
      <c r="A5" s="99" t="s">
        <v>22</v>
      </c>
      <c r="B5" s="19">
        <v>14</v>
      </c>
      <c r="C5" s="16" t="s">
        <v>3</v>
      </c>
      <c r="D5" s="110">
        <f>Mellemregning!B17</f>
        <v>70000</v>
      </c>
      <c r="E5" s="12"/>
      <c r="F5" s="118">
        <f>D5-D17</f>
        <v>20000</v>
      </c>
    </row>
    <row r="6" spans="1:17" x14ac:dyDescent="0.35">
      <c r="A6" s="101" t="s">
        <v>58</v>
      </c>
      <c r="B6" s="20">
        <v>21</v>
      </c>
      <c r="C6" s="17" t="s">
        <v>34</v>
      </c>
      <c r="D6" s="111">
        <f>Mellemregning!B24</f>
        <v>606900</v>
      </c>
      <c r="E6" s="12"/>
      <c r="F6" s="118">
        <f t="shared" ref="F6:F10" si="0">D6-D18</f>
        <v>173400</v>
      </c>
    </row>
    <row r="7" spans="1:17" x14ac:dyDescent="0.35">
      <c r="A7" s="101" t="s">
        <v>24</v>
      </c>
      <c r="B7" s="20">
        <v>255</v>
      </c>
      <c r="C7" s="17" t="s">
        <v>35</v>
      </c>
      <c r="D7" s="111">
        <f>Mellemregning!B30</f>
        <v>754035</v>
      </c>
      <c r="E7" s="12"/>
      <c r="F7" s="118">
        <f t="shared" si="0"/>
        <v>-91667</v>
      </c>
    </row>
    <row r="8" spans="1:17" x14ac:dyDescent="0.35">
      <c r="A8" s="101" t="s">
        <v>28</v>
      </c>
      <c r="B8" s="20">
        <v>77</v>
      </c>
      <c r="C8" s="17" t="s">
        <v>36</v>
      </c>
      <c r="D8" s="111">
        <f>Mellemregning!B37</f>
        <v>41800000</v>
      </c>
      <c r="E8" s="12"/>
      <c r="F8" s="118">
        <f t="shared" si="0"/>
        <v>7300000</v>
      </c>
    </row>
    <row r="9" spans="1:17" x14ac:dyDescent="0.35">
      <c r="A9" s="101" t="s">
        <v>29</v>
      </c>
      <c r="B9" s="20">
        <v>38</v>
      </c>
      <c r="C9" s="17" t="s">
        <v>36</v>
      </c>
      <c r="D9" s="111">
        <f>Mellemregning!B43</f>
        <v>38500000</v>
      </c>
      <c r="E9" s="12"/>
      <c r="F9" s="118">
        <f t="shared" si="0"/>
        <v>1100000</v>
      </c>
    </row>
    <row r="10" spans="1:17" ht="18" thickBot="1" x14ac:dyDescent="0.4">
      <c r="A10" s="103" t="s">
        <v>6</v>
      </c>
      <c r="B10" s="21">
        <v>82</v>
      </c>
      <c r="C10" s="18" t="s">
        <v>37</v>
      </c>
      <c r="D10" s="112">
        <f>Mellemregning!B49</f>
        <v>14192068</v>
      </c>
      <c r="E10" s="12"/>
      <c r="F10" s="118">
        <f t="shared" si="0"/>
        <v>1384592</v>
      </c>
    </row>
    <row r="11" spans="1:17" x14ac:dyDescent="0.35">
      <c r="A11" s="83"/>
      <c r="B11" s="23"/>
      <c r="C11" s="43" t="s">
        <v>17</v>
      </c>
      <c r="D11" s="113">
        <f>D5+D6+D7+D8+D9+D10</f>
        <v>95923003</v>
      </c>
      <c r="E11" s="12"/>
      <c r="F11" s="118">
        <f>SUM(F5:F10)</f>
        <v>9886325</v>
      </c>
    </row>
    <row r="12" spans="1:17" x14ac:dyDescent="0.35">
      <c r="A12" s="69"/>
      <c r="B12" s="23"/>
      <c r="C12" s="105"/>
      <c r="D12" s="114"/>
      <c r="E12" s="12"/>
    </row>
    <row r="13" spans="1:17" ht="18" thickBot="1" x14ac:dyDescent="0.4">
      <c r="A13" s="106"/>
      <c r="B13" s="107"/>
      <c r="C13" s="107"/>
      <c r="D13" s="108"/>
      <c r="E13" s="12"/>
    </row>
    <row r="14" spans="1:17" ht="18" thickBot="1" x14ac:dyDescent="0.4"/>
    <row r="15" spans="1:17" ht="15" customHeight="1" x14ac:dyDescent="0.35">
      <c r="A15" s="119" t="s">
        <v>53</v>
      </c>
      <c r="B15" s="120"/>
      <c r="C15" s="120"/>
      <c r="D15" s="120"/>
      <c r="E15" s="120"/>
      <c r="F15" s="121"/>
    </row>
    <row r="16" spans="1:17" x14ac:dyDescent="0.35">
      <c r="A16" s="61"/>
      <c r="B16" s="40" t="s">
        <v>38</v>
      </c>
      <c r="C16" s="41" t="s">
        <v>33</v>
      </c>
      <c r="D16" s="42" t="s">
        <v>32</v>
      </c>
      <c r="E16" s="47" t="s">
        <v>43</v>
      </c>
      <c r="F16" s="76" t="s">
        <v>41</v>
      </c>
    </row>
    <row r="17" spans="1:6" x14ac:dyDescent="0.35">
      <c r="A17" s="77" t="s">
        <v>22</v>
      </c>
      <c r="B17" s="34">
        <f>Mellemregning!F15</f>
        <v>10</v>
      </c>
      <c r="C17" s="31" t="s">
        <v>3</v>
      </c>
      <c r="D17" s="37">
        <f>Mellemregning!F17</f>
        <v>50000</v>
      </c>
      <c r="E17" s="46" t="s">
        <v>40</v>
      </c>
      <c r="F17" s="78" t="s">
        <v>42</v>
      </c>
    </row>
    <row r="18" spans="1:6" ht="15" customHeight="1" x14ac:dyDescent="0.35">
      <c r="A18" s="79" t="s">
        <v>58</v>
      </c>
      <c r="B18" s="35">
        <f>Mellemregning!F22</f>
        <v>15</v>
      </c>
      <c r="C18" s="32" t="s">
        <v>34</v>
      </c>
      <c r="D18" s="38">
        <f>Mellemregning!F24</f>
        <v>433500</v>
      </c>
      <c r="E18" s="26" t="s">
        <v>40</v>
      </c>
      <c r="F18" s="80" t="s">
        <v>42</v>
      </c>
    </row>
    <row r="19" spans="1:6" x14ac:dyDescent="0.35">
      <c r="A19" s="79" t="s">
        <v>24</v>
      </c>
      <c r="B19" s="35">
        <f>Mellemregning!F28</f>
        <v>286</v>
      </c>
      <c r="C19" s="32" t="s">
        <v>35</v>
      </c>
      <c r="D19" s="38">
        <f>Mellemregning!F30</f>
        <v>845702</v>
      </c>
      <c r="E19" s="26" t="s">
        <v>57</v>
      </c>
      <c r="F19" s="80" t="s">
        <v>45</v>
      </c>
    </row>
    <row r="20" spans="1:6" x14ac:dyDescent="0.35">
      <c r="A20" s="79" t="s">
        <v>28</v>
      </c>
      <c r="B20" s="35">
        <f>Mellemregning!F41</f>
        <v>69</v>
      </c>
      <c r="C20" s="32" t="s">
        <v>36</v>
      </c>
      <c r="D20" s="38">
        <f>Mellemregning!F43</f>
        <v>34500000</v>
      </c>
      <c r="E20" s="26" t="s">
        <v>44</v>
      </c>
      <c r="F20" s="80" t="s">
        <v>45</v>
      </c>
    </row>
    <row r="21" spans="1:6" x14ac:dyDescent="0.35">
      <c r="A21" s="79" t="s">
        <v>29</v>
      </c>
      <c r="B21" s="35">
        <f>Mellemregning!F35</f>
        <v>34</v>
      </c>
      <c r="C21" s="32" t="s">
        <v>36</v>
      </c>
      <c r="D21" s="38">
        <f>Mellemregning!F37</f>
        <v>37400000</v>
      </c>
      <c r="E21" s="26" t="s">
        <v>44</v>
      </c>
      <c r="F21" s="80" t="s">
        <v>45</v>
      </c>
    </row>
    <row r="22" spans="1:6" x14ac:dyDescent="0.35">
      <c r="A22" s="81" t="s">
        <v>6</v>
      </c>
      <c r="B22" s="36">
        <f>Mellemregning!F47</f>
        <v>74</v>
      </c>
      <c r="C22" s="33" t="s">
        <v>37</v>
      </c>
      <c r="D22" s="39">
        <f>Mellemregning!F49</f>
        <v>12807476</v>
      </c>
      <c r="E22" s="27" t="s">
        <v>44</v>
      </c>
      <c r="F22" s="82" t="s">
        <v>45</v>
      </c>
    </row>
    <row r="23" spans="1:6" x14ac:dyDescent="0.35">
      <c r="A23" s="83"/>
      <c r="B23" s="23"/>
      <c r="C23" s="43" t="s">
        <v>17</v>
      </c>
      <c r="D23" s="54">
        <f>SUM(D17:D22)</f>
        <v>86036678</v>
      </c>
      <c r="E23" s="84"/>
      <c r="F23" s="85"/>
    </row>
    <row r="24" spans="1:6" ht="18" thickBot="1" x14ac:dyDescent="0.4">
      <c r="A24" s="86"/>
      <c r="B24" s="87"/>
      <c r="C24" s="88" t="s">
        <v>39</v>
      </c>
      <c r="D24" s="89">
        <f>D11-D23</f>
        <v>9886325</v>
      </c>
      <c r="E24" s="115"/>
      <c r="F24" s="91"/>
    </row>
    <row r="25" spans="1:6" x14ac:dyDescent="0.35">
      <c r="A25" s="13"/>
      <c r="B25" s="75"/>
      <c r="D25" s="117"/>
      <c r="E25" s="7"/>
      <c r="F25" s="7"/>
    </row>
    <row r="26" spans="1:6" x14ac:dyDescent="0.35">
      <c r="A26" s="13"/>
      <c r="B26" s="7"/>
      <c r="C26" s="7"/>
      <c r="D26" s="116"/>
      <c r="E26" s="7"/>
      <c r="F26" s="7"/>
    </row>
    <row r="27" spans="1:6" ht="15" thickBot="1" x14ac:dyDescent="0.35">
      <c r="A27" s="125"/>
      <c r="B27" s="125"/>
      <c r="C27" s="125"/>
      <c r="D27" s="125"/>
      <c r="E27" s="7"/>
      <c r="F27" s="7"/>
    </row>
    <row r="28" spans="1:6" x14ac:dyDescent="0.35">
      <c r="A28" s="119" t="s">
        <v>54</v>
      </c>
      <c r="B28" s="120"/>
      <c r="C28" s="120"/>
      <c r="D28" s="120"/>
      <c r="E28" s="120"/>
      <c r="F28" s="121"/>
    </row>
    <row r="29" spans="1:6" x14ac:dyDescent="0.35">
      <c r="A29" s="61"/>
      <c r="B29" s="28" t="s">
        <v>38</v>
      </c>
      <c r="C29" s="29" t="s">
        <v>33</v>
      </c>
      <c r="D29" s="30" t="s">
        <v>32</v>
      </c>
      <c r="E29" s="47" t="s">
        <v>43</v>
      </c>
      <c r="F29" s="76" t="s">
        <v>41</v>
      </c>
    </row>
    <row r="30" spans="1:6" x14ac:dyDescent="0.35">
      <c r="A30" s="63" t="s">
        <v>22</v>
      </c>
      <c r="B30" s="34">
        <f>Mellemregning!K15</f>
        <v>1</v>
      </c>
      <c r="C30" s="25" t="s">
        <v>3</v>
      </c>
      <c r="D30" s="49">
        <f>Mellemregning!K17</f>
        <v>5000</v>
      </c>
      <c r="E30" s="46" t="s">
        <v>46</v>
      </c>
      <c r="F30" s="78" t="s">
        <v>45</v>
      </c>
    </row>
    <row r="31" spans="1:6" x14ac:dyDescent="0.35">
      <c r="A31" s="65" t="s">
        <v>58</v>
      </c>
      <c r="B31" s="35">
        <f>Mellemregning!K22</f>
        <v>2.1</v>
      </c>
      <c r="C31" s="26" t="s">
        <v>34</v>
      </c>
      <c r="D31" s="50">
        <f>Mellemregning!K24</f>
        <v>60690</v>
      </c>
      <c r="E31" s="26" t="s">
        <v>46</v>
      </c>
      <c r="F31" s="80" t="s">
        <v>45</v>
      </c>
    </row>
    <row r="32" spans="1:6" x14ac:dyDescent="0.35">
      <c r="A32" s="65" t="s">
        <v>24</v>
      </c>
      <c r="B32" s="35">
        <f>Mellemregning!K28</f>
        <v>306</v>
      </c>
      <c r="C32" s="26" t="s">
        <v>35</v>
      </c>
      <c r="D32" s="50">
        <f>Mellemregning!K30</f>
        <v>904842</v>
      </c>
      <c r="E32" s="26" t="s">
        <v>56</v>
      </c>
      <c r="F32" s="80" t="s">
        <v>45</v>
      </c>
    </row>
    <row r="33" spans="1:6" x14ac:dyDescent="0.35">
      <c r="A33" s="65" t="s">
        <v>28</v>
      </c>
      <c r="B33" s="35">
        <f>Mellemregning!K41</f>
        <v>62</v>
      </c>
      <c r="C33" s="26" t="s">
        <v>36</v>
      </c>
      <c r="D33" s="50">
        <f>Mellemregning!K43</f>
        <v>31000000</v>
      </c>
      <c r="E33" s="26" t="s">
        <v>47</v>
      </c>
      <c r="F33" s="80" t="s">
        <v>45</v>
      </c>
    </row>
    <row r="34" spans="1:6" x14ac:dyDescent="0.35">
      <c r="A34" s="65" t="s">
        <v>29</v>
      </c>
      <c r="B34" s="35">
        <f>Mellemregning!K35</f>
        <v>30</v>
      </c>
      <c r="C34" s="26" t="s">
        <v>36</v>
      </c>
      <c r="D34" s="50">
        <f>Mellemregning!K37</f>
        <v>33000000</v>
      </c>
      <c r="E34" s="26" t="s">
        <v>47</v>
      </c>
      <c r="F34" s="80" t="s">
        <v>45</v>
      </c>
    </row>
    <row r="35" spans="1:6" x14ac:dyDescent="0.35">
      <c r="A35" s="67" t="s">
        <v>6</v>
      </c>
      <c r="B35" s="36">
        <f>Mellemregning!K47</f>
        <v>66</v>
      </c>
      <c r="C35" s="27" t="s">
        <v>37</v>
      </c>
      <c r="D35" s="51">
        <f>Mellemregning!K49</f>
        <v>11422884</v>
      </c>
      <c r="E35" s="27" t="s">
        <v>47</v>
      </c>
      <c r="F35" s="82" t="s">
        <v>45</v>
      </c>
    </row>
    <row r="36" spans="1:6" x14ac:dyDescent="0.35">
      <c r="A36" s="92"/>
      <c r="B36" s="84"/>
      <c r="C36" s="43" t="s">
        <v>17</v>
      </c>
      <c r="D36" s="54">
        <f>SUM(D30:D35)</f>
        <v>76393416</v>
      </c>
      <c r="E36" s="84"/>
      <c r="F36" s="93"/>
    </row>
    <row r="37" spans="1:6" ht="18" thickBot="1" x14ac:dyDescent="0.4">
      <c r="A37" s="86"/>
      <c r="B37" s="87"/>
      <c r="C37" s="73" t="s">
        <v>39</v>
      </c>
      <c r="D37" s="94">
        <f>D11-D36</f>
        <v>19529587</v>
      </c>
      <c r="E37" s="90"/>
      <c r="F37" s="95"/>
    </row>
    <row r="38" spans="1:6" x14ac:dyDescent="0.35">
      <c r="A38" s="13"/>
      <c r="B38" s="75"/>
      <c r="E38" s="7"/>
    </row>
  </sheetData>
  <mergeCells count="5">
    <mergeCell ref="A15:F15"/>
    <mergeCell ref="A28:F28"/>
    <mergeCell ref="A1:F1"/>
    <mergeCell ref="A27:D27"/>
    <mergeCell ref="A3:D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5E98-4F81-4395-B2DD-974CD81B2E9A}">
  <sheetPr>
    <tabColor theme="9"/>
  </sheetPr>
  <dimension ref="A1:K29"/>
  <sheetViews>
    <sheetView topLeftCell="A10" workbookViewId="0">
      <selection activeCell="A23" sqref="A23"/>
    </sheetView>
  </sheetViews>
  <sheetFormatPr defaultRowHeight="14.4" x14ac:dyDescent="0.3"/>
  <cols>
    <col min="1" max="1" width="31.109375" customWidth="1"/>
    <col min="2" max="2" width="36.33203125" customWidth="1"/>
    <col min="3" max="3" width="13.44140625" bestFit="1" customWidth="1"/>
    <col min="4" max="4" width="24.6640625" customWidth="1"/>
    <col min="5" max="5" width="42.109375" customWidth="1"/>
    <col min="6" max="6" width="43.5546875" customWidth="1"/>
    <col min="8" max="8" width="13.44140625" bestFit="1" customWidth="1"/>
    <col min="9" max="9" width="39.44140625" customWidth="1"/>
    <col min="10" max="10" width="30.5546875" bestFit="1" customWidth="1"/>
    <col min="11" max="11" width="14.88671875" bestFit="1" customWidth="1"/>
  </cols>
  <sheetData>
    <row r="1" spans="1:11" ht="23.4" x14ac:dyDescent="0.45">
      <c r="A1" s="128" t="s">
        <v>51</v>
      </c>
      <c r="B1" s="128"/>
      <c r="C1" s="128"/>
      <c r="D1" s="128"/>
      <c r="E1" s="128"/>
    </row>
    <row r="2" spans="1:11" x14ac:dyDescent="0.3">
      <c r="A2" s="129" t="s">
        <v>55</v>
      </c>
      <c r="B2" s="129"/>
      <c r="C2" s="129"/>
      <c r="D2" s="129"/>
      <c r="E2" s="129"/>
    </row>
    <row r="3" spans="1:11" ht="45" customHeight="1" x14ac:dyDescent="0.3">
      <c r="A3" s="129"/>
      <c r="B3" s="129"/>
      <c r="C3" s="129"/>
      <c r="D3" s="129"/>
      <c r="E3" s="129"/>
    </row>
    <row r="4" spans="1:11" ht="18" thickBot="1" x14ac:dyDescent="0.4">
      <c r="F4" s="126"/>
      <c r="G4" s="126"/>
      <c r="H4" s="126"/>
      <c r="I4" s="126"/>
      <c r="J4" s="7"/>
      <c r="K4" s="7"/>
    </row>
    <row r="5" spans="1:11" ht="17.399999999999999" x14ac:dyDescent="0.35">
      <c r="A5" s="119" t="s">
        <v>49</v>
      </c>
      <c r="B5" s="120"/>
      <c r="C5" s="120"/>
      <c r="D5" s="127"/>
      <c r="E5" s="96" t="s">
        <v>43</v>
      </c>
    </row>
    <row r="6" spans="1:11" ht="18" thickBot="1" x14ac:dyDescent="0.4">
      <c r="A6" s="97"/>
      <c r="B6" s="22" t="s">
        <v>38</v>
      </c>
      <c r="C6" s="44" t="s">
        <v>33</v>
      </c>
      <c r="D6" s="45" t="s">
        <v>32</v>
      </c>
      <c r="E6" s="98" t="s">
        <v>50</v>
      </c>
    </row>
    <row r="7" spans="1:11" ht="17.399999999999999" x14ac:dyDescent="0.35">
      <c r="A7" s="99" t="s">
        <v>22</v>
      </c>
      <c r="B7" s="19">
        <v>14</v>
      </c>
      <c r="C7" s="16" t="s">
        <v>3</v>
      </c>
      <c r="D7" s="58">
        <f>B7*Mellemregning!B16</f>
        <v>70000</v>
      </c>
      <c r="E7" s="100">
        <v>2</v>
      </c>
    </row>
    <row r="8" spans="1:11" ht="17.399999999999999" x14ac:dyDescent="0.35">
      <c r="A8" s="101" t="s">
        <v>58</v>
      </c>
      <c r="B8" s="20">
        <v>21</v>
      </c>
      <c r="C8" s="17" t="s">
        <v>34</v>
      </c>
      <c r="D8" s="56">
        <f>B8*Mellemregning!B23</f>
        <v>606900</v>
      </c>
      <c r="E8" s="102">
        <v>7</v>
      </c>
    </row>
    <row r="9" spans="1:11" ht="17.399999999999999" x14ac:dyDescent="0.35">
      <c r="A9" s="101" t="s">
        <v>24</v>
      </c>
      <c r="B9" s="20">
        <v>255</v>
      </c>
      <c r="C9" s="17" t="s">
        <v>35</v>
      </c>
      <c r="D9" s="56">
        <f>B9*Mellemregning!B29</f>
        <v>754035</v>
      </c>
      <c r="E9" s="102">
        <v>50</v>
      </c>
    </row>
    <row r="10" spans="1:11" ht="17.399999999999999" x14ac:dyDescent="0.35">
      <c r="A10" s="101" t="s">
        <v>28</v>
      </c>
      <c r="B10" s="20">
        <v>77</v>
      </c>
      <c r="C10" s="17" t="s">
        <v>36</v>
      </c>
      <c r="D10" s="56">
        <f>B10*Mellemregning!B42</f>
        <v>38500000</v>
      </c>
      <c r="E10" s="102">
        <v>8</v>
      </c>
    </row>
    <row r="11" spans="1:11" ht="17.399999999999999" x14ac:dyDescent="0.35">
      <c r="A11" s="101" t="s">
        <v>29</v>
      </c>
      <c r="B11" s="20">
        <v>38</v>
      </c>
      <c r="C11" s="17" t="s">
        <v>36</v>
      </c>
      <c r="D11" s="56">
        <f>B11*Mellemregning!B36</f>
        <v>41800000</v>
      </c>
      <c r="E11" s="102">
        <v>10</v>
      </c>
    </row>
    <row r="12" spans="1:11" ht="18" thickBot="1" x14ac:dyDescent="0.4">
      <c r="A12" s="103" t="s">
        <v>6</v>
      </c>
      <c r="B12" s="21">
        <v>82</v>
      </c>
      <c r="C12" s="18" t="s">
        <v>37</v>
      </c>
      <c r="D12" s="57">
        <f>B11*Mellemregning!B48</f>
        <v>6576812</v>
      </c>
      <c r="E12" s="104">
        <v>4</v>
      </c>
    </row>
    <row r="13" spans="1:11" ht="17.399999999999999" x14ac:dyDescent="0.35">
      <c r="A13" s="83"/>
      <c r="B13" s="23"/>
      <c r="C13" s="48" t="s">
        <v>17</v>
      </c>
      <c r="D13" s="53">
        <f>SUM(D7:D12)</f>
        <v>88307747</v>
      </c>
      <c r="E13" s="93"/>
    </row>
    <row r="14" spans="1:11" ht="17.399999999999999" x14ac:dyDescent="0.35">
      <c r="A14" s="69"/>
      <c r="B14" s="23"/>
      <c r="C14" s="105"/>
      <c r="D14" s="105"/>
      <c r="E14" s="93"/>
    </row>
    <row r="15" spans="1:11" ht="18" thickBot="1" x14ac:dyDescent="0.4">
      <c r="A15" s="106"/>
      <c r="B15" s="107"/>
      <c r="C15" s="107"/>
      <c r="D15" s="107"/>
      <c r="E15" s="108"/>
    </row>
    <row r="16" spans="1:11" ht="17.399999999999999" x14ac:dyDescent="0.35">
      <c r="D16" s="60"/>
      <c r="F16" s="13"/>
    </row>
    <row r="17" spans="1:9" ht="17.399999999999999" x14ac:dyDescent="0.35">
      <c r="F17" s="13"/>
      <c r="G17" s="7"/>
      <c r="H17" s="7"/>
      <c r="I17" s="7"/>
    </row>
    <row r="18" spans="1:9" ht="18" thickBot="1" x14ac:dyDescent="0.4">
      <c r="F18" s="13"/>
      <c r="G18" s="7"/>
      <c r="H18" s="7"/>
      <c r="I18" s="7"/>
    </row>
    <row r="19" spans="1:9" ht="17.399999999999999" x14ac:dyDescent="0.35">
      <c r="A19" s="119" t="s">
        <v>52</v>
      </c>
      <c r="B19" s="120"/>
      <c r="C19" s="120"/>
      <c r="D19" s="121"/>
      <c r="E19" s="59"/>
      <c r="F19" s="59"/>
    </row>
    <row r="20" spans="1:9" ht="17.399999999999999" x14ac:dyDescent="0.35">
      <c r="A20" s="61"/>
      <c r="B20" s="52" t="s">
        <v>38</v>
      </c>
      <c r="C20" s="55" t="s">
        <v>33</v>
      </c>
      <c r="D20" s="62" t="s">
        <v>32</v>
      </c>
      <c r="E20" s="24"/>
      <c r="F20" s="24"/>
    </row>
    <row r="21" spans="1:9" ht="17.399999999999999" x14ac:dyDescent="0.35">
      <c r="A21" s="63" t="s">
        <v>22</v>
      </c>
      <c r="B21" s="34">
        <f t="shared" ref="B21:B26" si="0">B7-E7</f>
        <v>12</v>
      </c>
      <c r="C21" s="25" t="s">
        <v>3</v>
      </c>
      <c r="D21" s="64">
        <f>B21*Mellemregning!B16</f>
        <v>60000</v>
      </c>
      <c r="E21" s="23"/>
      <c r="F21" s="23"/>
    </row>
    <row r="22" spans="1:9" ht="17.399999999999999" x14ac:dyDescent="0.35">
      <c r="A22" s="65" t="s">
        <v>58</v>
      </c>
      <c r="B22" s="35">
        <f t="shared" si="0"/>
        <v>14</v>
      </c>
      <c r="C22" s="26" t="s">
        <v>34</v>
      </c>
      <c r="D22" s="66">
        <f>B22*Mellemregning!B23</f>
        <v>404600</v>
      </c>
      <c r="E22" s="23"/>
      <c r="F22" s="23"/>
    </row>
    <row r="23" spans="1:9" ht="17.399999999999999" x14ac:dyDescent="0.35">
      <c r="A23" s="65" t="s">
        <v>24</v>
      </c>
      <c r="B23" s="35">
        <f>B9+E9</f>
        <v>305</v>
      </c>
      <c r="C23" s="26" t="s">
        <v>35</v>
      </c>
      <c r="D23" s="66">
        <f>B23*Mellemregning!B29</f>
        <v>901885</v>
      </c>
      <c r="E23" s="23"/>
      <c r="F23" s="23"/>
    </row>
    <row r="24" spans="1:9" ht="17.399999999999999" x14ac:dyDescent="0.35">
      <c r="A24" s="65" t="s">
        <v>28</v>
      </c>
      <c r="B24" s="35">
        <f t="shared" si="0"/>
        <v>69</v>
      </c>
      <c r="C24" s="26" t="s">
        <v>36</v>
      </c>
      <c r="D24" s="66">
        <f>B24*Mellemregning!B42</f>
        <v>34500000</v>
      </c>
      <c r="E24" s="23"/>
      <c r="F24" s="23"/>
    </row>
    <row r="25" spans="1:9" ht="17.399999999999999" x14ac:dyDescent="0.35">
      <c r="A25" s="65" t="s">
        <v>29</v>
      </c>
      <c r="B25" s="35">
        <f t="shared" si="0"/>
        <v>28</v>
      </c>
      <c r="C25" s="26" t="s">
        <v>36</v>
      </c>
      <c r="D25" s="66">
        <f>B25*Mellemregning!B36</f>
        <v>30800000</v>
      </c>
      <c r="E25" s="23"/>
      <c r="F25" s="23"/>
    </row>
    <row r="26" spans="1:9" ht="17.399999999999999" x14ac:dyDescent="0.35">
      <c r="A26" s="67" t="s">
        <v>6</v>
      </c>
      <c r="B26" s="36">
        <f t="shared" si="0"/>
        <v>78</v>
      </c>
      <c r="C26" s="27" t="s">
        <v>37</v>
      </c>
      <c r="D26" s="68">
        <f>B26*Mellemregning!B48</f>
        <v>13499772</v>
      </c>
      <c r="E26" s="23"/>
      <c r="F26" s="23"/>
    </row>
    <row r="27" spans="1:9" ht="17.399999999999999" x14ac:dyDescent="0.35">
      <c r="A27" s="69"/>
      <c r="B27" s="23"/>
      <c r="C27" s="43" t="s">
        <v>17</v>
      </c>
      <c r="D27" s="70">
        <f>SUM(D21:D26)</f>
        <v>80166257</v>
      </c>
      <c r="E27" s="7"/>
      <c r="F27" s="7"/>
    </row>
    <row r="28" spans="1:9" ht="18" thickBot="1" x14ac:dyDescent="0.4">
      <c r="A28" s="71"/>
      <c r="B28" s="72"/>
      <c r="C28" s="73" t="s">
        <v>39</v>
      </c>
      <c r="D28" s="74">
        <f>D13-D27</f>
        <v>8141490</v>
      </c>
      <c r="E28" s="7"/>
      <c r="F28" s="7"/>
    </row>
    <row r="29" spans="1:9" x14ac:dyDescent="0.3">
      <c r="E29" s="7"/>
      <c r="F29" s="7"/>
    </row>
  </sheetData>
  <mergeCells count="5">
    <mergeCell ref="F4:I4"/>
    <mergeCell ref="A5:D5"/>
    <mergeCell ref="A1:E1"/>
    <mergeCell ref="A2:E3"/>
    <mergeCell ref="A19:D19"/>
  </mergeCells>
  <pageMargins left="0.7" right="0.7" top="0.75" bottom="0.75" header="0.3" footer="0.3"/>
  <pageSetup paperSize="9" orientation="portrait" horizontalDpi="4294967295" verticalDpi="4294967295" r:id="rId1"/>
  <ignoredErrors>
    <ignoredError sqref="B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4842A-DB10-4F55-A626-116F9D7CB190}">
  <sheetPr>
    <tabColor rgb="FFFF0000"/>
  </sheetPr>
  <dimension ref="A1:Q49"/>
  <sheetViews>
    <sheetView tabSelected="1" topLeftCell="H28" workbookViewId="0">
      <selection activeCell="F16" sqref="F16"/>
    </sheetView>
  </sheetViews>
  <sheetFormatPr defaultRowHeight="14.4" x14ac:dyDescent="0.3"/>
  <cols>
    <col min="1" max="1" width="48.88671875" customWidth="1"/>
    <col min="2" max="2" width="13.33203125" bestFit="1" customWidth="1"/>
    <col min="5" max="5" width="44.6640625" customWidth="1"/>
    <col min="6" max="6" width="11.5546875" bestFit="1" customWidth="1"/>
    <col min="7" max="7" width="20.109375" customWidth="1"/>
    <col min="10" max="10" width="50.33203125" customWidth="1"/>
    <col min="11" max="11" width="20" customWidth="1"/>
    <col min="12" max="12" width="21.44140625" customWidth="1"/>
  </cols>
  <sheetData>
    <row r="1" spans="1:17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x14ac:dyDescent="0.3">
      <c r="A2" t="s">
        <v>1</v>
      </c>
    </row>
    <row r="4" spans="1:17" x14ac:dyDescent="0.3">
      <c r="B4" t="s">
        <v>31</v>
      </c>
    </row>
    <row r="5" spans="1:17" x14ac:dyDescent="0.3">
      <c r="A5" s="4" t="s">
        <v>22</v>
      </c>
      <c r="B5">
        <f>'Potentialevurdering scenarier'!B5</f>
        <v>14</v>
      </c>
    </row>
    <row r="6" spans="1:17" x14ac:dyDescent="0.3">
      <c r="A6" s="4" t="s">
        <v>23</v>
      </c>
      <c r="B6">
        <f>'Potentialevurdering scenarier'!B6</f>
        <v>21</v>
      </c>
    </row>
    <row r="7" spans="1:17" x14ac:dyDescent="0.3">
      <c r="A7" s="4" t="s">
        <v>24</v>
      </c>
      <c r="B7">
        <f>'Potentialevurdering scenarier'!B7</f>
        <v>255</v>
      </c>
    </row>
    <row r="8" spans="1:17" x14ac:dyDescent="0.3">
      <c r="A8" s="4" t="s">
        <v>28</v>
      </c>
      <c r="B8">
        <f>'Potentialevurdering scenarier'!B8</f>
        <v>77</v>
      </c>
    </row>
    <row r="9" spans="1:17" x14ac:dyDescent="0.3">
      <c r="A9" s="4" t="s">
        <v>29</v>
      </c>
      <c r="B9">
        <f>'Potentialevurdering scenarier'!B9</f>
        <v>38</v>
      </c>
    </row>
    <row r="10" spans="1:17" x14ac:dyDescent="0.3">
      <c r="A10" s="4" t="s">
        <v>6</v>
      </c>
      <c r="B10">
        <f>'Potentialevurdering scenarier'!B10</f>
        <v>82</v>
      </c>
    </row>
    <row r="13" spans="1:17" x14ac:dyDescent="0.3">
      <c r="A13" s="130" t="s">
        <v>7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</row>
    <row r="14" spans="1:17" x14ac:dyDescent="0.3">
      <c r="A14" s="1" t="s">
        <v>25</v>
      </c>
      <c r="E14" s="1" t="s">
        <v>26</v>
      </c>
      <c r="G14" t="s">
        <v>27</v>
      </c>
      <c r="H14">
        <v>0.7</v>
      </c>
      <c r="J14" s="1" t="s">
        <v>26</v>
      </c>
      <c r="L14" t="s">
        <v>27</v>
      </c>
      <c r="M14">
        <v>0.1</v>
      </c>
    </row>
    <row r="15" spans="1:17" x14ac:dyDescent="0.3">
      <c r="A15" t="s">
        <v>8</v>
      </c>
      <c r="B15">
        <f>B5</f>
        <v>14</v>
      </c>
      <c r="E15" t="s">
        <v>8</v>
      </c>
      <c r="F15">
        <f>ROUND(B5*H14,0)</f>
        <v>10</v>
      </c>
      <c r="J15" t="s">
        <v>8</v>
      </c>
      <c r="K15">
        <f>ROUND(B5*M14,0)</f>
        <v>1</v>
      </c>
    </row>
    <row r="16" spans="1:17" x14ac:dyDescent="0.3">
      <c r="A16" t="s">
        <v>9</v>
      </c>
      <c r="B16" s="2">
        <v>5000</v>
      </c>
      <c r="E16" t="s">
        <v>9</v>
      </c>
      <c r="F16" s="3">
        <f>B16</f>
        <v>5000</v>
      </c>
      <c r="J16" t="s">
        <v>9</v>
      </c>
      <c r="K16" s="3">
        <v>5000</v>
      </c>
    </row>
    <row r="17" spans="1:17" x14ac:dyDescent="0.3">
      <c r="A17" t="s">
        <v>10</v>
      </c>
      <c r="B17" s="2">
        <f>B15*B16</f>
        <v>70000</v>
      </c>
      <c r="E17" t="s">
        <v>10</v>
      </c>
      <c r="F17" s="3">
        <f>F16*F15</f>
        <v>50000</v>
      </c>
      <c r="J17" t="s">
        <v>10</v>
      </c>
      <c r="K17" s="3">
        <f>K16*K15</f>
        <v>5000</v>
      </c>
    </row>
    <row r="20" spans="1:17" x14ac:dyDescent="0.3">
      <c r="A20" s="130" t="s">
        <v>4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</row>
    <row r="21" spans="1:17" s="7" customFormat="1" x14ac:dyDescent="0.3">
      <c r="A21" s="10" t="s">
        <v>25</v>
      </c>
      <c r="B21" s="6"/>
      <c r="C21" s="6"/>
      <c r="D21" s="6"/>
      <c r="E21" s="1" t="s">
        <v>26</v>
      </c>
      <c r="F21"/>
      <c r="G21" t="s">
        <v>27</v>
      </c>
      <c r="H21">
        <v>0.7</v>
      </c>
      <c r="I21" s="6"/>
      <c r="J21" s="1" t="s">
        <v>26</v>
      </c>
      <c r="K21"/>
      <c r="L21" t="s">
        <v>27</v>
      </c>
      <c r="M21">
        <v>0.1</v>
      </c>
      <c r="N21" s="6"/>
      <c r="O21" s="6"/>
      <c r="P21" s="6"/>
      <c r="Q21" s="6"/>
    </row>
    <row r="22" spans="1:17" x14ac:dyDescent="0.3">
      <c r="A22" t="s">
        <v>11</v>
      </c>
      <c r="B22">
        <f>B6</f>
        <v>21</v>
      </c>
      <c r="E22" t="s">
        <v>11</v>
      </c>
      <c r="F22">
        <f>ROUND(B6*H21,0)</f>
        <v>15</v>
      </c>
      <c r="J22" t="s">
        <v>11</v>
      </c>
      <c r="K22">
        <f>B6*M21</f>
        <v>2.1</v>
      </c>
    </row>
    <row r="23" spans="1:17" x14ac:dyDescent="0.3">
      <c r="A23" t="s">
        <v>21</v>
      </c>
      <c r="B23" s="2">
        <v>28900</v>
      </c>
      <c r="E23" t="s">
        <v>21</v>
      </c>
      <c r="F23" s="3">
        <f>B23</f>
        <v>28900</v>
      </c>
      <c r="J23" t="s">
        <v>21</v>
      </c>
      <c r="K23" s="3">
        <v>28900</v>
      </c>
    </row>
    <row r="24" spans="1:17" x14ac:dyDescent="0.3">
      <c r="A24" t="s">
        <v>17</v>
      </c>
      <c r="B24" s="3">
        <f>B22*B23</f>
        <v>606900</v>
      </c>
      <c r="E24" t="s">
        <v>17</v>
      </c>
      <c r="F24" s="3">
        <f>F23*F22</f>
        <v>433500</v>
      </c>
      <c r="J24" t="s">
        <v>17</v>
      </c>
      <c r="K24" s="3">
        <f>K23*K22</f>
        <v>60690</v>
      </c>
    </row>
    <row r="26" spans="1:17" x14ac:dyDescent="0.3">
      <c r="A26" s="130" t="s">
        <v>2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1:17" s="11" customFormat="1" x14ac:dyDescent="0.3">
      <c r="A27" s="10" t="s">
        <v>25</v>
      </c>
      <c r="B27" s="8"/>
      <c r="C27" s="8"/>
      <c r="D27" s="8"/>
      <c r="E27" s="1" t="s">
        <v>26</v>
      </c>
      <c r="F27"/>
      <c r="G27" t="s">
        <v>27</v>
      </c>
      <c r="H27">
        <v>1.1200000000000001</v>
      </c>
      <c r="I27" s="8"/>
      <c r="J27" s="1" t="s">
        <v>26</v>
      </c>
      <c r="K27"/>
      <c r="L27" t="s">
        <v>27</v>
      </c>
      <c r="M27">
        <v>1.2</v>
      </c>
      <c r="N27" s="8"/>
      <c r="O27" s="8"/>
      <c r="P27" s="8"/>
      <c r="Q27" s="8"/>
    </row>
    <row r="28" spans="1:17" x14ac:dyDescent="0.3">
      <c r="A28" t="s">
        <v>12</v>
      </c>
      <c r="B28">
        <f>B7</f>
        <v>255</v>
      </c>
      <c r="E28" t="s">
        <v>12</v>
      </c>
      <c r="F28">
        <f>ROUND(B7*H27,0)</f>
        <v>286</v>
      </c>
      <c r="J28" t="s">
        <v>12</v>
      </c>
      <c r="K28">
        <f>ROUND(B7*M27,0)</f>
        <v>306</v>
      </c>
    </row>
    <row r="29" spans="1:17" x14ac:dyDescent="0.3">
      <c r="A29" t="s">
        <v>20</v>
      </c>
      <c r="B29" s="2">
        <v>2957</v>
      </c>
      <c r="E29" t="s">
        <v>20</v>
      </c>
      <c r="F29" s="3">
        <f>B29</f>
        <v>2957</v>
      </c>
      <c r="J29" t="s">
        <v>20</v>
      </c>
      <c r="K29" s="3">
        <v>2957</v>
      </c>
    </row>
    <row r="30" spans="1:17" x14ac:dyDescent="0.3">
      <c r="A30" t="s">
        <v>17</v>
      </c>
      <c r="B30" s="3">
        <f>B28*B29</f>
        <v>754035</v>
      </c>
      <c r="E30" t="s">
        <v>17</v>
      </c>
      <c r="F30" s="3">
        <f>F29*F28</f>
        <v>845702</v>
      </c>
      <c r="J30" t="s">
        <v>17</v>
      </c>
      <c r="K30" s="3">
        <f>K29*K28</f>
        <v>904842</v>
      </c>
    </row>
    <row r="33" spans="1:17" x14ac:dyDescent="0.3">
      <c r="A33" s="130" t="s">
        <v>5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s="11" customFormat="1" x14ac:dyDescent="0.3">
      <c r="A34" s="10" t="s">
        <v>25</v>
      </c>
      <c r="B34" s="8"/>
      <c r="C34" s="8"/>
      <c r="D34" s="8"/>
      <c r="E34" s="1" t="s">
        <v>26</v>
      </c>
      <c r="F34"/>
      <c r="G34" t="s">
        <v>27</v>
      </c>
      <c r="H34">
        <v>0.9</v>
      </c>
      <c r="I34" s="8"/>
      <c r="J34" s="1" t="s">
        <v>26</v>
      </c>
      <c r="K34"/>
      <c r="L34" t="s">
        <v>27</v>
      </c>
      <c r="M34">
        <v>0.8</v>
      </c>
      <c r="N34" s="8"/>
      <c r="O34" s="8"/>
      <c r="P34" s="8"/>
      <c r="Q34" s="8"/>
    </row>
    <row r="35" spans="1:17" x14ac:dyDescent="0.3">
      <c r="A35" t="s">
        <v>13</v>
      </c>
      <c r="B35" s="5">
        <f>B9</f>
        <v>38</v>
      </c>
      <c r="E35" t="s">
        <v>13</v>
      </c>
      <c r="F35">
        <f>ROUND(B9*H34,0)</f>
        <v>34</v>
      </c>
      <c r="J35" t="s">
        <v>13</v>
      </c>
      <c r="K35">
        <f>ROUND(B9*M34,0)</f>
        <v>30</v>
      </c>
    </row>
    <row r="36" spans="1:17" x14ac:dyDescent="0.3">
      <c r="A36" t="s">
        <v>18</v>
      </c>
      <c r="B36" s="2">
        <v>1100000</v>
      </c>
      <c r="E36" t="s">
        <v>18</v>
      </c>
      <c r="F36" s="3">
        <v>1100000</v>
      </c>
      <c r="J36" t="s">
        <v>18</v>
      </c>
      <c r="K36" s="3">
        <v>1100000</v>
      </c>
    </row>
    <row r="37" spans="1:17" x14ac:dyDescent="0.3">
      <c r="A37" t="s">
        <v>17</v>
      </c>
      <c r="B37" s="3">
        <f>B35*B36</f>
        <v>41800000</v>
      </c>
      <c r="E37" t="s">
        <v>17</v>
      </c>
      <c r="F37" s="3">
        <f>F36*F35</f>
        <v>37400000</v>
      </c>
      <c r="J37" t="s">
        <v>17</v>
      </c>
      <c r="K37" s="3">
        <f>K36*K35</f>
        <v>33000000</v>
      </c>
    </row>
    <row r="40" spans="1:17" x14ac:dyDescent="0.3">
      <c r="E40" s="1" t="s">
        <v>26</v>
      </c>
      <c r="G40" t="s">
        <v>27</v>
      </c>
      <c r="H40">
        <v>0.9</v>
      </c>
      <c r="J40" s="1" t="s">
        <v>26</v>
      </c>
      <c r="L40" t="s">
        <v>27</v>
      </c>
      <c r="M40">
        <v>0.8</v>
      </c>
    </row>
    <row r="41" spans="1:17" x14ac:dyDescent="0.3">
      <c r="A41" t="s">
        <v>14</v>
      </c>
      <c r="B41" s="5">
        <f>B8</f>
        <v>77</v>
      </c>
      <c r="E41" t="s">
        <v>14</v>
      </c>
      <c r="F41">
        <f>ROUND(B8*H40,0)</f>
        <v>69</v>
      </c>
      <c r="J41" t="s">
        <v>14</v>
      </c>
      <c r="K41">
        <f>ROUND(B8*M40,0)</f>
        <v>62</v>
      </c>
    </row>
    <row r="42" spans="1:17" x14ac:dyDescent="0.3">
      <c r="A42" t="s">
        <v>19</v>
      </c>
      <c r="B42" s="2">
        <v>500000</v>
      </c>
      <c r="E42" t="s">
        <v>19</v>
      </c>
      <c r="F42" s="3">
        <v>500000</v>
      </c>
      <c r="J42" t="s">
        <v>19</v>
      </c>
      <c r="K42" s="3">
        <v>500000</v>
      </c>
    </row>
    <row r="43" spans="1:17" x14ac:dyDescent="0.3">
      <c r="A43" t="s">
        <v>17</v>
      </c>
      <c r="B43" s="3">
        <f>B42*B41</f>
        <v>38500000</v>
      </c>
      <c r="E43" t="s">
        <v>17</v>
      </c>
      <c r="F43" s="3">
        <f>F41*F42</f>
        <v>34500000</v>
      </c>
      <c r="J43" t="s">
        <v>17</v>
      </c>
      <c r="K43" s="3">
        <f>K41*K42</f>
        <v>31000000</v>
      </c>
    </row>
    <row r="45" spans="1:17" x14ac:dyDescent="0.3">
      <c r="A45" s="130" t="s">
        <v>6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</row>
    <row r="46" spans="1:17" s="7" customFormat="1" x14ac:dyDescent="0.3">
      <c r="A46" s="9" t="s">
        <v>30</v>
      </c>
      <c r="B46" s="6"/>
      <c r="C46" s="6"/>
      <c r="D46" s="6"/>
      <c r="E46" s="1" t="s">
        <v>26</v>
      </c>
      <c r="F46"/>
      <c r="G46" t="s">
        <v>27</v>
      </c>
      <c r="H46">
        <v>0.9</v>
      </c>
      <c r="I46" s="6"/>
      <c r="J46" s="1" t="s">
        <v>26</v>
      </c>
      <c r="K46"/>
      <c r="L46" t="s">
        <v>27</v>
      </c>
      <c r="M46">
        <v>0.8</v>
      </c>
      <c r="N46" s="6"/>
      <c r="O46" s="6"/>
      <c r="P46" s="6"/>
      <c r="Q46" s="6"/>
    </row>
    <row r="47" spans="1:17" x14ac:dyDescent="0.3">
      <c r="A47" t="s">
        <v>15</v>
      </c>
      <c r="B47">
        <f>B10</f>
        <v>82</v>
      </c>
      <c r="E47" t="s">
        <v>15</v>
      </c>
      <c r="F47">
        <f>ROUND(B10*H46,0)</f>
        <v>74</v>
      </c>
      <c r="J47" t="s">
        <v>15</v>
      </c>
      <c r="K47">
        <f>ROUND(B10*M46,0)</f>
        <v>66</v>
      </c>
    </row>
    <row r="48" spans="1:17" x14ac:dyDescent="0.3">
      <c r="A48" t="s">
        <v>16</v>
      </c>
      <c r="B48" s="2">
        <v>173074</v>
      </c>
      <c r="E48" t="s">
        <v>16</v>
      </c>
      <c r="F48" s="3">
        <v>173074</v>
      </c>
      <c r="J48" t="s">
        <v>16</v>
      </c>
      <c r="K48" s="3">
        <v>173074</v>
      </c>
    </row>
    <row r="49" spans="1:11" x14ac:dyDescent="0.3">
      <c r="A49" t="s">
        <v>17</v>
      </c>
      <c r="B49" s="3">
        <f>B47*B48</f>
        <v>14192068</v>
      </c>
      <c r="E49" t="s">
        <v>17</v>
      </c>
      <c r="F49" s="3">
        <f>F48*F47</f>
        <v>12807476</v>
      </c>
      <c r="J49" t="s">
        <v>17</v>
      </c>
      <c r="K49" s="3">
        <f>K48*K47</f>
        <v>11422884</v>
      </c>
    </row>
  </sheetData>
  <mergeCells count="6">
    <mergeCell ref="A45:Q45"/>
    <mergeCell ref="A1:Q1"/>
    <mergeCell ref="A13:Q13"/>
    <mergeCell ref="A20:Q20"/>
    <mergeCell ref="A26:Q26"/>
    <mergeCell ref="A33:Q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Potentialevurdering scenarier</vt:lpstr>
      <vt:lpstr>Business-case redskab</vt:lpstr>
      <vt:lpstr>Mellemregning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Roshkan Srinathan</dc:creator>
  <cp:lastModifiedBy>Cecilie de Renouard</cp:lastModifiedBy>
  <dcterms:created xsi:type="dcterms:W3CDTF">2021-09-21T12:27:06Z</dcterms:created>
  <dcterms:modified xsi:type="dcterms:W3CDTF">2021-10-01T05:52:41Z</dcterms:modified>
</cp:coreProperties>
</file>