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defaultThemeVersion="166925"/>
  <mc:AlternateContent xmlns:mc="http://schemas.openxmlformats.org/markup-compatibility/2006">
    <mc:Choice Requires="x15">
      <x15ac:absPath xmlns:x15ac="http://schemas.microsoft.com/office/spreadsheetml/2010/11/ac" url="C:\Users\TSRM\Downloads\"/>
    </mc:Choice>
  </mc:AlternateContent>
  <xr:revisionPtr revIDLastSave="0" documentId="8_{49BC8F69-02DE-4990-8911-DCDEBED7144F}" xr6:coauthVersionLast="38" xr6:coauthVersionMax="38" xr10:uidLastSave="{00000000-0000-0000-0000-000000000000}"/>
  <bookViews>
    <workbookView xWindow="0" yWindow="0" windowWidth="21570" windowHeight="7980" firstSheet="1" activeTab="4" xr2:uid="{00000000-000D-0000-FFFF-FFFF00000000}"/>
  </bookViews>
  <sheets>
    <sheet name="SITUAZIONE BANCA" sheetId="5" r:id="rId1"/>
    <sheet name="situazione 30 Settembre" sheetId="4" r:id="rId2"/>
    <sheet name="PREVISIONE" sheetId="7" r:id="rId3"/>
    <sheet name="ENTRATE" sheetId="1" r:id="rId4"/>
    <sheet name="USCITE" sheetId="2" r:id="rId5"/>
    <sheet name="Progettualità Comm. Albo TSRM" sheetId="3" r:id="rId6"/>
  </sheets>
  <definedNames>
    <definedName name="_xlnm.Print_Titles" localSheetId="3">ENTRATE!$1:$2</definedName>
  </definedName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7" l="1"/>
  <c r="B22" i="7" l="1"/>
  <c r="C4" i="1" l="1"/>
  <c r="F3" i="7"/>
  <c r="B2" i="5" l="1"/>
  <c r="B6" i="5" s="1"/>
  <c r="W7" i="5"/>
  <c r="C202" i="2" l="1"/>
  <c r="D3" i="4" l="1"/>
  <c r="C28" i="2" l="1"/>
  <c r="C54" i="2"/>
  <c r="C56" i="2" s="1"/>
  <c r="D3" i="7" l="1"/>
  <c r="F2" i="7"/>
  <c r="G2" i="7" s="1"/>
  <c r="B20" i="7"/>
  <c r="D19" i="7"/>
  <c r="D18" i="7"/>
  <c r="D17" i="7"/>
  <c r="D16" i="7"/>
  <c r="D15" i="7"/>
  <c r="D14" i="7"/>
  <c r="D13" i="7"/>
  <c r="D12" i="7"/>
  <c r="D11" i="7"/>
  <c r="D10" i="7"/>
  <c r="D9" i="7"/>
  <c r="D8" i="7"/>
  <c r="D7" i="7"/>
  <c r="D6" i="7"/>
  <c r="D5" i="7"/>
  <c r="D4" i="7"/>
  <c r="C4" i="7"/>
  <c r="D2" i="7"/>
  <c r="D2" i="4"/>
  <c r="D4" i="4"/>
  <c r="D20" i="7" l="1"/>
  <c r="C56" i="1"/>
  <c r="H20" i="7" s="1"/>
  <c r="C8" i="1"/>
  <c r="D19" i="4"/>
  <c r="D18" i="4"/>
  <c r="D17" i="4"/>
  <c r="D16" i="4"/>
  <c r="D15" i="4"/>
  <c r="D14" i="4"/>
  <c r="D13" i="4"/>
  <c r="D12" i="4"/>
  <c r="D11" i="4"/>
  <c r="D10" i="4"/>
  <c r="D9" i="4"/>
  <c r="D8" i="4"/>
  <c r="D7" i="4"/>
  <c r="D6" i="4"/>
  <c r="D5" i="4"/>
  <c r="D20" i="4" s="1"/>
  <c r="C4" i="4" l="1"/>
  <c r="B20" i="4" l="1"/>
  <c r="C241" i="2" l="1"/>
  <c r="C235" i="2"/>
  <c r="C230" i="2"/>
  <c r="C222" i="2"/>
  <c r="C216" i="2"/>
  <c r="C210" i="2"/>
  <c r="C39" i="2"/>
  <c r="C23" i="2"/>
  <c r="C14" i="2"/>
  <c r="C243" i="2" l="1"/>
  <c r="G19" i="7"/>
  <c r="C24" i="1" s="1"/>
  <c r="G7" i="7"/>
  <c r="C19" i="1" s="1"/>
  <c r="G15" i="7"/>
  <c r="C15" i="1" s="1"/>
  <c r="G16" i="7"/>
  <c r="C13" i="1" s="1"/>
  <c r="G11" i="7"/>
  <c r="G8" i="7"/>
  <c r="C21" i="1" s="1"/>
  <c r="G6" i="7"/>
  <c r="C17" i="1" s="1"/>
  <c r="G9" i="7"/>
  <c r="C20" i="1" s="1"/>
  <c r="G14" i="7"/>
  <c r="C23" i="1" s="1"/>
  <c r="G5" i="7"/>
  <c r="C18" i="1" s="1"/>
  <c r="G4" i="7"/>
  <c r="C14" i="1" s="1"/>
  <c r="G10" i="7"/>
  <c r="C11" i="1" s="1"/>
  <c r="G13" i="7"/>
  <c r="C26" i="1" s="1"/>
  <c r="G18" i="7"/>
  <c r="C22" i="1" s="1"/>
  <c r="G3" i="7"/>
  <c r="C9" i="1" s="1"/>
  <c r="G12" i="7"/>
  <c r="C16" i="1" s="1"/>
  <c r="G17" i="7"/>
  <c r="C10" i="1" s="1"/>
  <c r="G20" i="7" l="1"/>
  <c r="B26" i="7" s="1"/>
  <c r="C12" i="1"/>
  <c r="C28" i="1" s="1"/>
  <c r="C5" i="1" s="1"/>
  <c r="C3" i="1" s="1"/>
  <c r="I7" i="7" l="1"/>
  <c r="M58" i="2" s="1"/>
  <c r="C139" i="2" s="1"/>
  <c r="I12" i="7"/>
  <c r="M63" i="2" s="1"/>
  <c r="C118" i="2" s="1"/>
  <c r="I16" i="7"/>
  <c r="M67" i="2" s="1"/>
  <c r="C97" i="2" s="1"/>
  <c r="I3" i="7"/>
  <c r="M54" i="2" s="1"/>
  <c r="C69" i="2" s="1"/>
  <c r="I8" i="7"/>
  <c r="M59" i="2" s="1"/>
  <c r="C153" i="2" s="1"/>
  <c r="I18" i="7"/>
  <c r="M69" i="2" s="1"/>
  <c r="C160" i="2" s="1"/>
  <c r="I6" i="7"/>
  <c r="M57" i="2" s="1"/>
  <c r="C125" i="2" s="1"/>
  <c r="I4" i="7"/>
  <c r="M55" i="2" s="1"/>
  <c r="C104" i="2" s="1"/>
  <c r="I10" i="7"/>
  <c r="M61" i="2" s="1"/>
  <c r="C83" i="2" s="1"/>
  <c r="I2" i="7"/>
  <c r="M53" i="2" s="1"/>
  <c r="C61" i="2" s="1"/>
  <c r="F86" i="2" s="1"/>
  <c r="I14" i="7"/>
  <c r="M65" i="2" s="1"/>
  <c r="C167" i="2" s="1"/>
  <c r="I5" i="7"/>
  <c r="M56" i="2" s="1"/>
  <c r="C132" i="2" s="1"/>
  <c r="I19" i="7"/>
  <c r="M70" i="2" s="1"/>
  <c r="C174" i="2" s="1"/>
  <c r="I9" i="7"/>
  <c r="M60" i="2" s="1"/>
  <c r="C146" i="2" s="1"/>
  <c r="I13" i="7"/>
  <c r="M64" i="2" s="1"/>
  <c r="C188" i="2" s="1"/>
  <c r="I11" i="7"/>
  <c r="M62" i="2" s="1"/>
  <c r="C90" i="2" s="1"/>
  <c r="I15" i="7"/>
  <c r="M66" i="2" s="1"/>
  <c r="C111" i="2" s="1"/>
  <c r="I17" i="7"/>
  <c r="M68" i="2" s="1"/>
  <c r="C76" i="2" s="1"/>
  <c r="F89" i="2" l="1"/>
  <c r="F88" i="2"/>
  <c r="F87" i="2"/>
  <c r="C194" i="2"/>
  <c r="C224" i="2" s="1"/>
  <c r="B28" i="7" s="1"/>
  <c r="B29" i="7" s="1"/>
  <c r="K53" i="2" l="1"/>
  <c r="E8" i="3" l="1"/>
</calcChain>
</file>

<file path=xl/sharedStrings.xml><?xml version="1.0" encoding="utf-8"?>
<sst xmlns="http://schemas.openxmlformats.org/spreadsheetml/2006/main" count="535" uniqueCount="328">
  <si>
    <t>ENTRATE</t>
  </si>
  <si>
    <t>ENTRATE CONTRIBUTIVE</t>
  </si>
  <si>
    <t>QUOTE DI PARTECIPAZIONE ISCRITTI</t>
  </si>
  <si>
    <t>Capitolo</t>
  </si>
  <si>
    <t>Previsioni</t>
  </si>
  <si>
    <t>Totale Categoria  - QUOTE DI PARTECIPAZIONE ISCRITTI</t>
  </si>
  <si>
    <t>USCITE</t>
  </si>
  <si>
    <t>USCITE CORRENTI</t>
  </si>
  <si>
    <t>Indennità Collegio Revisori Conti</t>
  </si>
  <si>
    <t>Contrib. INPS Collegio Revisori Conti</t>
  </si>
  <si>
    <t>Rimborso spese Coll. Rev. Conti</t>
  </si>
  <si>
    <t>Personale Dipendente</t>
  </si>
  <si>
    <t>Stipendi</t>
  </si>
  <si>
    <t>Buoni pasto</t>
  </si>
  <si>
    <t>Contributi Inps carico Ente</t>
  </si>
  <si>
    <t>Contributi Enpdep carico Ente</t>
  </si>
  <si>
    <t>INAIL dipendenti</t>
  </si>
  <si>
    <t>Totale Categoria  - Personale Dipendente</t>
  </si>
  <si>
    <t>Spese funzionamento uffici</t>
  </si>
  <si>
    <t>Illuminazione</t>
  </si>
  <si>
    <t>Postali</t>
  </si>
  <si>
    <t>Cancelleria Stampati</t>
  </si>
  <si>
    <t>Spese manut. macchine</t>
  </si>
  <si>
    <t>Vidimazione e formalità legali</t>
  </si>
  <si>
    <t>Assicurazioni</t>
  </si>
  <si>
    <t>Pulizie e mat.  pulizie e servizi</t>
  </si>
  <si>
    <t>Telefoniche e abbonam. Internet</t>
  </si>
  <si>
    <t>Abbonamenti web</t>
  </si>
  <si>
    <t>Condominio/Riscaldamento</t>
  </si>
  <si>
    <t>Missioni dipendenti</t>
  </si>
  <si>
    <t>Totale Categoria  - Spese funzionamento uffici</t>
  </si>
  <si>
    <t>Spese acquisto beni e servizi</t>
  </si>
  <si>
    <t>Acquisto ed abbonamenti, pubblicazioni/libri</t>
  </si>
  <si>
    <t>Consulenza prest. professionali specifiche</t>
  </si>
  <si>
    <t>Rimborsi spese consulenti</t>
  </si>
  <si>
    <t>Elaborazione Buste paga</t>
  </si>
  <si>
    <t>Consulenza ai sensi del D.Lgs 81/08 testo unico</t>
  </si>
  <si>
    <t>Servizi elaborazione Dati</t>
  </si>
  <si>
    <t>Totale Categoria  - Spese acquisto beni e servizi</t>
  </si>
  <si>
    <t>Contributo Commissioni Albo</t>
  </si>
  <si>
    <t>Totale Categoria  - Contributi Commissioni Albo</t>
  </si>
  <si>
    <t>Oneri finanziari</t>
  </si>
  <si>
    <t>Interessi passivi e Commissioni bancarie</t>
  </si>
  <si>
    <t>Abbuoni passivi</t>
  </si>
  <si>
    <t>Interessi mutuo fondiario</t>
  </si>
  <si>
    <t>Interessi mutuo edilizio</t>
  </si>
  <si>
    <t>Totale Categoria  - Oneri finanziari</t>
  </si>
  <si>
    <t>Oneri Tributari</t>
  </si>
  <si>
    <t>Irap dipendenti</t>
  </si>
  <si>
    <t>Irap collaboratori</t>
  </si>
  <si>
    <t>Nettezza Urbana</t>
  </si>
  <si>
    <t>Altre imposte e tasse</t>
  </si>
  <si>
    <t>Totale Categoria  - Oneri Tributari</t>
  </si>
  <si>
    <t>Spese non classificabili altre voci</t>
  </si>
  <si>
    <t>Fondo spese impreviste</t>
  </si>
  <si>
    <t>Fondo di riserva</t>
  </si>
  <si>
    <t>Totale Categoria  - Spese non classificabili altre voci</t>
  </si>
  <si>
    <t>Accantonamento a fondo rischi ed oneri</t>
  </si>
  <si>
    <t>Accantonamento svalutazione crediti</t>
  </si>
  <si>
    <t>Totale Categoria  - Accantonamento a fondo rischi ed oneri</t>
  </si>
  <si>
    <t xml:space="preserve">Totale Titolo - USCITE CORRENTI </t>
  </si>
  <si>
    <t>SPESE CONTO CAPITALE</t>
  </si>
  <si>
    <t>Acquisto di immobilizzazioni tecniche</t>
  </si>
  <si>
    <t>Acquisto attrezzature, macchine per uffici e Hardware</t>
  </si>
  <si>
    <t>Totale Categoria  - Acquisto di immobilizzazioni tecniche</t>
  </si>
  <si>
    <t>Poste rettificative</t>
  </si>
  <si>
    <t>Accantonamento TFR</t>
  </si>
  <si>
    <t>Totale Categoria  - Poste rettificative</t>
  </si>
  <si>
    <t>Rimborso di mutuo</t>
  </si>
  <si>
    <t>Rimborso capitale mutuo fondiario</t>
  </si>
  <si>
    <t>Rimborso capitale mutuo edilizio</t>
  </si>
  <si>
    <t>Totale Categoria  - Rimborso di mutuo</t>
  </si>
  <si>
    <t>Totale Titolo - SPESE CONTO CAPITALE</t>
  </si>
  <si>
    <t>Albo della professione sanitaria di Educatore professionale</t>
  </si>
  <si>
    <t>Albo della professione sanitaria di Tecnico sanitario di laboratorio biomedico</t>
  </si>
  <si>
    <t>Albo della professione sanitaria di Tecnico audioprotesista</t>
  </si>
  <si>
    <t>Albo della professione sanitaria di Tecnico ortopedico</t>
  </si>
  <si>
    <t>Albo della professione sanitaria di Dietista</t>
  </si>
  <si>
    <t>Albo della professione sanitaria di Tecnico di neurofisiopatologia</t>
  </si>
  <si>
    <t>Albo della professione sanitaria di Tecnico fisiopatologia cardiocircolatoria e perfusione cardiovascolare</t>
  </si>
  <si>
    <t>Albo della professione sanitaria di Igienista dentale</t>
  </si>
  <si>
    <t>Albo della professione sanitaria di Fisioterapista</t>
  </si>
  <si>
    <t>Albo della professione sanitaria di Logopedista</t>
  </si>
  <si>
    <t>Albo della professione sanitaria di Podologo</t>
  </si>
  <si>
    <t>Albo della professione sanitaria di Ortottista e assistente di oftalmologia</t>
  </si>
  <si>
    <t>Albo della professione sanitaria di Terapista della neuro e psicomotricità dell'età evolutiva</t>
  </si>
  <si>
    <t>Albo della professione sanitaria di Tecnico della riabilitazione psichiatrica</t>
  </si>
  <si>
    <t>Albo della professione sanitaria di Terapista occupazionale</t>
  </si>
  <si>
    <t>Albo della professione sanitaria di Tecnico della prevenzione nell’ambiente e nei luoghi di lavoro</t>
  </si>
  <si>
    <t>Albo della professione sanitaria di Assistente sanitario</t>
  </si>
  <si>
    <t>Albo della professione sanitaria di Tecnico sanitario di radiologia medica</t>
  </si>
  <si>
    <t>Albo della professione sanitaria  di Tecnico audiometrista</t>
  </si>
  <si>
    <t xml:space="preserve">Indennità Commissioni Albo </t>
  </si>
  <si>
    <t xml:space="preserve">Contrib. INPS Commissione Albo </t>
  </si>
  <si>
    <t xml:space="preserve">Imposte Commissione Albo </t>
  </si>
  <si>
    <t xml:space="preserve">Spese Commissioni Albo </t>
  </si>
  <si>
    <t xml:space="preserve">Progettualità Commissioni Albo </t>
  </si>
  <si>
    <t>Commissione di Albo della professione sanitaria di Assistente sanitario</t>
  </si>
  <si>
    <t>Commissione di Albo della professione sanitaria di Tecnico sanitario di laboratorio biomedico</t>
  </si>
  <si>
    <t>Commissione di Albo della professione sanitaria di Tecnico audioprotesista</t>
  </si>
  <si>
    <t>Commissione di Albo della professione sanitaria di Tecnico ortopedico</t>
  </si>
  <si>
    <t>Commissione di Albo della professione sanitaria di Dietista</t>
  </si>
  <si>
    <t>Commissione di Albo della professione sanitaria di Tecnico di neurofisiopatologia</t>
  </si>
  <si>
    <t>Commissione di Albo della professione sanitaria di Tecnico fisiopatologia cardiocircolatoria e perfusione cardiovascolare</t>
  </si>
  <si>
    <t>Commissione di Albo della professione sanitaria di Igienista dentale</t>
  </si>
  <si>
    <t>Commissione di Albo della professione sanitaria di Fisioterapista</t>
  </si>
  <si>
    <t>Commissione di Albo della professione sanitaria di Logopedista</t>
  </si>
  <si>
    <t>Commissione di Albo della professione sanitaria di Podologo</t>
  </si>
  <si>
    <t>Commissione di Albo della professione sanitaria di Ortottista e assistente di oftalmologia</t>
  </si>
  <si>
    <t>Commissione di Albo della professione sanitaria di Terapista della neuro e psicomotricità dell'età evolutiva</t>
  </si>
  <si>
    <t>Commissione di Albo della professione sanitaria di Tecnico della riabilitazione psichiatrica</t>
  </si>
  <si>
    <t>Commissione di Albo della professione sanitaria di Terapista occupazionale</t>
  </si>
  <si>
    <t>Commissione di Albo della professione sanitaria di Educatore professionale</t>
  </si>
  <si>
    <t>Commissione di Albo della professione sanitaria di Tecnico della prevenzione nell’ambiente e nei luoghi di lavoro</t>
  </si>
  <si>
    <t>Commissione di Albo della professione sanitaria di Tecnico sanitario di radiologia medica</t>
  </si>
  <si>
    <t>Commissione di Albo della professione sanitaria  di Tecnico audiometrista</t>
  </si>
  <si>
    <t xml:space="preserve">Rimborso "beni mobili e immobili" TSRM </t>
  </si>
  <si>
    <t>QUOTE DIRITTI DI SEGRETERIA ISCRITTI</t>
  </si>
  <si>
    <t>Totale Categoria  - QUOTE DIRITTI DI SEGRETERIA</t>
  </si>
  <si>
    <t>Indennità Consiglio Direttivo</t>
  </si>
  <si>
    <t>Contrib. INPS Consiglio Direttivo</t>
  </si>
  <si>
    <t>Imposte Consiglio Direttivo</t>
  </si>
  <si>
    <t>Rimborsi spese Organi Ordine</t>
  </si>
  <si>
    <t>Totale Categoria  - Spese per Organi e Comm. Ordine</t>
  </si>
  <si>
    <t>Organizzazione Assemblee</t>
  </si>
  <si>
    <t xml:space="preserve">Ufficio Legale </t>
  </si>
  <si>
    <t>Spese per Organi e Comm. Ordine</t>
  </si>
  <si>
    <t>Formazione</t>
  </si>
  <si>
    <t>Associazioni</t>
  </si>
  <si>
    <t>___01</t>
  </si>
  <si>
    <t>___01a</t>
  </si>
  <si>
    <t>___01b</t>
  </si>
  <si>
    <t>___01c</t>
  </si>
  <si>
    <t>___01d</t>
  </si>
  <si>
    <t>___01e</t>
  </si>
  <si>
    <t>___01f</t>
  </si>
  <si>
    <t>Assicurazioni Commissioni Albo</t>
  </si>
  <si>
    <t>Assicurazioni Consiglio diretivo e Revisori dei Conti</t>
  </si>
  <si>
    <t>E' stato previsto uno specifico sottocapitolo per garantire ai TSRM il recupero delle risorse utilizzate dal precedente Collegio TSRM per l'acquisizione di beni mobili ed immobili. Sarà quindi  predisposta una nota integrativa al bilancio che indica l'importo relativo ai beni mobili ed immobili acquisiti  e quantificati alla data del 30 giugno 2018 (circolare 41/2018), affinchè, nell'anno 2019, tutti gli albi possano corrispondere la quota percentuale, calcolata sul numero dei propri iscritti e da corrispondere a valere dal capitolo "Progettualità Commisioni Albo". Nel bilancio di previsione il numero corriponderà alla "fotografia" al 30 settembre 2018, tale numero sarà poi ricalcolato nel bilancio consuntivo 2019, sulla base dei numeri effettivi di iscritti.</t>
  </si>
  <si>
    <t>Posta elettronica certificata iscritti</t>
  </si>
  <si>
    <t xml:space="preserve">Attività Legge 24/2017 (c.d. Legge Gelli) </t>
  </si>
  <si>
    <t>Dietista</t>
  </si>
  <si>
    <t>Fisioterapista</t>
  </si>
  <si>
    <t>Igienista dentale</t>
  </si>
  <si>
    <t>Logopedista</t>
  </si>
  <si>
    <t>Ortottista ed assistente di oftalmologia</t>
  </si>
  <si>
    <t>Podologo</t>
  </si>
  <si>
    <t>Tecnico audiometrista</t>
  </si>
  <si>
    <t>Tecnico audioprotesista</t>
  </si>
  <si>
    <t>Tecnico della fisiopatologia cardiocircolatoria e perfusione cardiovascolare</t>
  </si>
  <si>
    <t>Tecnico della prevenzione nell’ambiente e nei luoghi di lavoro</t>
  </si>
  <si>
    <t>Tecnico della riabilitazione psichiatrica</t>
  </si>
  <si>
    <t>Tecnico di neurofisiopatologia</t>
  </si>
  <si>
    <t>Tecnico ortopedico</t>
  </si>
  <si>
    <t>Tecnico sanitario di laboratorio biomedico</t>
  </si>
  <si>
    <t>Terapista della neuro e psicomotricità dell'età evolutiva</t>
  </si>
  <si>
    <t>Terapista occupazionale</t>
  </si>
  <si>
    <t>Totali</t>
  </si>
  <si>
    <t>TSRM</t>
  </si>
  <si>
    <t xml:space="preserve">Assistenti Sanitari </t>
  </si>
  <si>
    <t>Ordine TSRM-PSTRP TRAPANI</t>
  </si>
  <si>
    <t>Diritti di segreteria</t>
  </si>
  <si>
    <t>Quote ISCRIZIONI</t>
  </si>
  <si>
    <t>5 01</t>
  </si>
  <si>
    <t>5 02</t>
  </si>
  <si>
    <t>5 03</t>
  </si>
  <si>
    <t>5 04</t>
  </si>
  <si>
    <t>5 05</t>
  </si>
  <si>
    <t>5 06</t>
  </si>
  <si>
    <t>5 07</t>
  </si>
  <si>
    <t>5 08</t>
  </si>
  <si>
    <t>5 09</t>
  </si>
  <si>
    <t>5 10</t>
  </si>
  <si>
    <t>5 11</t>
  </si>
  <si>
    <t>5 12</t>
  </si>
  <si>
    <t>5 13</t>
  </si>
  <si>
    <t>5 14</t>
  </si>
  <si>
    <t>5 15</t>
  </si>
  <si>
    <t>5 16</t>
  </si>
  <si>
    <t>5 17</t>
  </si>
  <si>
    <t>5 18</t>
  </si>
  <si>
    <t>5 19</t>
  </si>
  <si>
    <t>entrate</t>
  </si>
  <si>
    <t>Diritti di Segreteria</t>
  </si>
  <si>
    <t>In banca</t>
  </si>
  <si>
    <t>USCITE gestione 2018 al 05/10/2018</t>
  </si>
  <si>
    <t>SITUAZIONE BANCARIA 2018 al 04/10</t>
  </si>
  <si>
    <t>Professione</t>
  </si>
  <si>
    <t>Numero al 30/09</t>
  </si>
  <si>
    <t>Quote iscrizione</t>
  </si>
  <si>
    <t xml:space="preserve">Numero </t>
  </si>
  <si>
    <t>PREVISIONE 2019</t>
  </si>
  <si>
    <t>avanzo di bilancio</t>
  </si>
  <si>
    <t>Morosi TSRM 2017 2018</t>
  </si>
  <si>
    <t>Ordine TSRM PSTRP - Bilancio di previsione - Anno 2019</t>
  </si>
  <si>
    <t>dare 8 euro fed</t>
  </si>
  <si>
    <r>
      <t xml:space="preserve">Spese Uffici </t>
    </r>
    <r>
      <rPr>
        <sz val="16"/>
        <color rgb="FFFF0000"/>
        <rFont val="Verdana"/>
        <family val="2"/>
      </rPr>
      <t>(AFFITTO )</t>
    </r>
  </si>
  <si>
    <t>Acquisto SEDE</t>
  </si>
  <si>
    <t>Cambio Banca</t>
  </si>
  <si>
    <t>Aggiornamento sito WEB</t>
  </si>
  <si>
    <t>`</t>
  </si>
  <si>
    <t>Entrate 2019</t>
  </si>
  <si>
    <t xml:space="preserve">USCITE </t>
  </si>
  <si>
    <t xml:space="preserve">PERCENTUALI </t>
  </si>
  <si>
    <t>tsrm01</t>
  </si>
  <si>
    <t>tsrm01a</t>
  </si>
  <si>
    <t>tsrm01b</t>
  </si>
  <si>
    <t>tsrm01c</t>
  </si>
  <si>
    <t>tsrm01d</t>
  </si>
  <si>
    <t>tsrm01e</t>
  </si>
  <si>
    <t>tsrm01f</t>
  </si>
  <si>
    <t>ass02</t>
  </si>
  <si>
    <t>ass02a</t>
  </si>
  <si>
    <t>ass02b</t>
  </si>
  <si>
    <t>ass02c</t>
  </si>
  <si>
    <t>ass02d</t>
  </si>
  <si>
    <t>ass02e</t>
  </si>
  <si>
    <t>tlb03</t>
  </si>
  <si>
    <t>tlb03a</t>
  </si>
  <si>
    <t>tlb03b</t>
  </si>
  <si>
    <t>tlb03c</t>
  </si>
  <si>
    <t>tlb03d</t>
  </si>
  <si>
    <t>tlb03e</t>
  </si>
  <si>
    <t>ta04</t>
  </si>
  <si>
    <t>ta04a</t>
  </si>
  <si>
    <t>ta04b</t>
  </si>
  <si>
    <t>ta04c</t>
  </si>
  <si>
    <t>ta04d</t>
  </si>
  <si>
    <t>tau05</t>
  </si>
  <si>
    <t>tau05a</t>
  </si>
  <si>
    <t>tau05b</t>
  </si>
  <si>
    <t>tau05c</t>
  </si>
  <si>
    <t>tau05d</t>
  </si>
  <si>
    <t>tau05e</t>
  </si>
  <si>
    <t>to06</t>
  </si>
  <si>
    <t>to06a</t>
  </si>
  <si>
    <t>to06b</t>
  </si>
  <si>
    <t>to06c</t>
  </si>
  <si>
    <t>to06d</t>
  </si>
  <si>
    <t>to06e</t>
  </si>
  <si>
    <t>die07</t>
  </si>
  <si>
    <t>die07a</t>
  </si>
  <si>
    <t>die07b</t>
  </si>
  <si>
    <t>die07c</t>
  </si>
  <si>
    <t>die07d</t>
  </si>
  <si>
    <t>die07e</t>
  </si>
  <si>
    <t>nf08</t>
  </si>
  <si>
    <t>nf08a</t>
  </si>
  <si>
    <t>nf08b</t>
  </si>
  <si>
    <t>nf08c</t>
  </si>
  <si>
    <t>nf08d</t>
  </si>
  <si>
    <t>nf08e</t>
  </si>
  <si>
    <t>tpf09</t>
  </si>
  <si>
    <t>tpf09a</t>
  </si>
  <si>
    <t>tpf09b</t>
  </si>
  <si>
    <t>tpf09c</t>
  </si>
  <si>
    <t>tpf09d</t>
  </si>
  <si>
    <t>tpf09e</t>
  </si>
  <si>
    <t>igd10</t>
  </si>
  <si>
    <t>igd10a</t>
  </si>
  <si>
    <t>igd10b</t>
  </si>
  <si>
    <t>igd10c</t>
  </si>
  <si>
    <t>igd10d</t>
  </si>
  <si>
    <t>igd10e</t>
  </si>
  <si>
    <t>fis11</t>
  </si>
  <si>
    <t>fis11a</t>
  </si>
  <si>
    <t>fis11b</t>
  </si>
  <si>
    <t>fis11c</t>
  </si>
  <si>
    <t>fis11d</t>
  </si>
  <si>
    <t>fis11e</t>
  </si>
  <si>
    <t>log12</t>
  </si>
  <si>
    <t>log12a</t>
  </si>
  <si>
    <t>log12b</t>
  </si>
  <si>
    <t>log12c</t>
  </si>
  <si>
    <t>log12d</t>
  </si>
  <si>
    <t>log12e</t>
  </si>
  <si>
    <t>pod13</t>
  </si>
  <si>
    <t>pod13a</t>
  </si>
  <si>
    <t>pod13b</t>
  </si>
  <si>
    <t>pod13c</t>
  </si>
  <si>
    <t>pod13d</t>
  </si>
  <si>
    <t>pod13e</t>
  </si>
  <si>
    <t>orf14</t>
  </si>
  <si>
    <t>orf14a</t>
  </si>
  <si>
    <t>orf14b</t>
  </si>
  <si>
    <t>orf14c</t>
  </si>
  <si>
    <t>orf14d</t>
  </si>
  <si>
    <t>orf14e</t>
  </si>
  <si>
    <t>npe15</t>
  </si>
  <si>
    <t>npe15a</t>
  </si>
  <si>
    <t>npe15b</t>
  </si>
  <si>
    <t>npe15c</t>
  </si>
  <si>
    <t>npe15d</t>
  </si>
  <si>
    <t>npe15e</t>
  </si>
  <si>
    <t>trp16</t>
  </si>
  <si>
    <t>trp16a</t>
  </si>
  <si>
    <t>trp16b</t>
  </si>
  <si>
    <t>trp16c</t>
  </si>
  <si>
    <t>trp16d</t>
  </si>
  <si>
    <t>trp16e</t>
  </si>
  <si>
    <t>toc17</t>
  </si>
  <si>
    <t>toc17a</t>
  </si>
  <si>
    <t>toc17b</t>
  </si>
  <si>
    <t>toc17c</t>
  </si>
  <si>
    <t>toc17d</t>
  </si>
  <si>
    <t>toc17e</t>
  </si>
  <si>
    <t>edp18</t>
  </si>
  <si>
    <t>edp18a</t>
  </si>
  <si>
    <t>edp18b</t>
  </si>
  <si>
    <t>edp18c</t>
  </si>
  <si>
    <t>edp18d</t>
  </si>
  <si>
    <t>edp18e</t>
  </si>
  <si>
    <t>pal19</t>
  </si>
  <si>
    <t>pal19a</t>
  </si>
  <si>
    <t>pal19b</t>
  </si>
  <si>
    <t>pal19c</t>
  </si>
  <si>
    <t>pal19d</t>
  </si>
  <si>
    <t>pal19e</t>
  </si>
  <si>
    <t>Quote iscrizioni</t>
  </si>
  <si>
    <t>IN BANCA da Riversare SU ALBI e PROGETTI</t>
  </si>
  <si>
    <t>Ordine TSRM PSTRP TRAPANI - Bilancio di previsione - Anno 2019</t>
  </si>
  <si>
    <t>AREA TECNICA</t>
  </si>
  <si>
    <t>AREA PREVENZIONE</t>
  </si>
  <si>
    <t>AREA RIABILITATIVA</t>
  </si>
  <si>
    <t>Riporto ultimo totale dal TAB PREVISIONE</t>
  </si>
  <si>
    <t>Entrate nuovi iscritti 2018</t>
  </si>
  <si>
    <t>Entrate Diritti Segreteria 2018</t>
  </si>
  <si>
    <t>Entrate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</si>
</sst>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_-;\-* #,##0.00_-;_-* &quot;-&quot;??_-;_-@_-"/>
    <numFmt numFmtId="165" formatCode="[$-1010410]General"/>
    <numFmt numFmtId="166" formatCode="_(* #,##0.00_);_(* \(#,##0.00\);_(* &quot;-&quot;??_);_(@_)"/>
    <numFmt numFmtId="167" formatCode="#,##0.00\ &quot;€&quot;"/>
    <numFmt numFmtId="168" formatCode="&quot;€&quot;\ #,##0.00"/>
  </numFmts>
  <fonts count="47">
    <font>
      <sz val="10"/>
      <name val="Arial"/>
      <charset val="1"/>
    </font>
    <font>
      <sz val="10"/>
      <name val="Arial"/>
      <family val="2"/>
    </font>
    <font>
      <b/>
      <sz val="22"/>
      <color indexed="8"/>
      <name val="Verdana"/>
      <family val="2"/>
    </font>
    <font>
      <sz val="16"/>
      <name val="Verdana"/>
      <family val="2"/>
    </font>
    <font>
      <sz val="16"/>
      <color indexed="8"/>
      <name val="Verdana"/>
      <family val="2"/>
    </font>
    <font>
      <b/>
      <sz val="16"/>
      <color indexed="8"/>
      <name val="Verdana"/>
      <family val="2"/>
    </font>
    <font>
      <sz val="11"/>
      <name val="Verdana"/>
      <family val="2"/>
    </font>
    <font>
      <b/>
      <sz val="16"/>
      <name val="Verdana"/>
      <family val="2"/>
    </font>
    <font>
      <sz val="16"/>
      <color rgb="FF424242"/>
      <name val="Verdana"/>
      <family val="2"/>
    </font>
    <font>
      <sz val="16"/>
      <color rgb="FFFF0000"/>
      <name val="Verdana"/>
      <family val="2"/>
    </font>
    <font>
      <b/>
      <sz val="18"/>
      <color indexed="8"/>
      <name val="Verdana"/>
      <family val="2"/>
    </font>
    <font>
      <sz val="18"/>
      <name val="Verdana"/>
      <family val="2"/>
    </font>
    <font>
      <sz val="18"/>
      <color indexed="8"/>
      <name val="Verdana"/>
      <family val="2"/>
    </font>
    <font>
      <sz val="16"/>
      <color theme="1"/>
      <name val="Verdana"/>
      <family val="2"/>
    </font>
    <font>
      <b/>
      <sz val="18"/>
      <color rgb="FF0070C0"/>
      <name val="Verdana"/>
      <family val="2"/>
    </font>
    <font>
      <sz val="18"/>
      <color rgb="FF0070C0"/>
      <name val="Verdana"/>
      <family val="2"/>
    </font>
    <font>
      <b/>
      <sz val="16"/>
      <color rgb="FF0070C0"/>
      <name val="Verdana"/>
      <family val="2"/>
    </font>
    <font>
      <sz val="10"/>
      <name val="Arial"/>
      <charset val="1"/>
    </font>
    <font>
      <sz val="18"/>
      <color rgb="FFFF0000"/>
      <name val="Verdana"/>
      <family val="2"/>
    </font>
    <font>
      <sz val="11"/>
      <color rgb="FF333333"/>
      <name val="&amp;quot"/>
    </font>
    <font>
      <b/>
      <sz val="11"/>
      <color rgb="FF333333"/>
      <name val="&amp;quot"/>
    </font>
    <font>
      <sz val="18"/>
      <name val="Arial"/>
      <family val="2"/>
    </font>
    <font>
      <sz val="14"/>
      <name val="Arial"/>
      <family val="2"/>
    </font>
    <font>
      <sz val="14"/>
      <color rgb="FFFF0000"/>
      <name val="Arial"/>
      <family val="2"/>
    </font>
    <font>
      <b/>
      <sz val="14"/>
      <name val="Arial"/>
      <family val="2"/>
    </font>
    <font>
      <b/>
      <sz val="18"/>
      <name val="Arial"/>
      <family val="2"/>
    </font>
    <font>
      <b/>
      <sz val="22"/>
      <color theme="3" tint="-0.499984740745262"/>
      <name val="Arial"/>
      <family val="2"/>
    </font>
    <font>
      <b/>
      <sz val="11"/>
      <color theme="3" tint="-0.499984740745262"/>
      <name val="Arial"/>
      <family val="2"/>
    </font>
    <font>
      <sz val="14"/>
      <color theme="0"/>
      <name val="Arial"/>
      <family val="2"/>
    </font>
    <font>
      <sz val="12"/>
      <name val="Arial"/>
      <family val="2"/>
    </font>
    <font>
      <b/>
      <sz val="12"/>
      <name val="Arial"/>
      <family val="2"/>
    </font>
    <font>
      <sz val="12"/>
      <color theme="3" tint="-0.499984740745262"/>
      <name val="Arial"/>
      <family val="2"/>
    </font>
    <font>
      <b/>
      <sz val="12"/>
      <color rgb="FFFF0000"/>
      <name val="Segoe UI"/>
      <family val="2"/>
    </font>
    <font>
      <b/>
      <sz val="12"/>
      <color theme="4"/>
      <name val="Arial"/>
      <family val="2"/>
    </font>
    <font>
      <b/>
      <sz val="16"/>
      <color theme="0"/>
      <name val="Arial"/>
      <family val="2"/>
    </font>
    <font>
      <b/>
      <sz val="22"/>
      <color theme="0"/>
      <name val="Arial"/>
      <family val="2"/>
    </font>
    <font>
      <sz val="10"/>
      <color theme="0"/>
      <name val="Arial"/>
      <family val="2"/>
    </font>
    <font>
      <b/>
      <sz val="12"/>
      <color theme="0"/>
      <name val="Segoe UI"/>
      <family val="2"/>
    </font>
    <font>
      <b/>
      <sz val="14"/>
      <color theme="0"/>
      <name val="Arial"/>
      <family val="2"/>
    </font>
    <font>
      <b/>
      <sz val="26"/>
      <name val="Arial"/>
      <family val="2"/>
    </font>
    <font>
      <sz val="18"/>
      <color theme="0"/>
      <name val="Arial"/>
      <family val="2"/>
    </font>
    <font>
      <b/>
      <sz val="20"/>
      <color indexed="8"/>
      <name val="Verdana"/>
      <family val="2"/>
    </font>
    <font>
      <b/>
      <sz val="20"/>
      <color theme="4"/>
      <name val="Verdana"/>
      <family val="2"/>
    </font>
    <font>
      <b/>
      <sz val="20"/>
      <color theme="10"/>
      <name val="Verdana"/>
      <family val="2"/>
    </font>
    <font>
      <b/>
      <sz val="18"/>
      <color theme="4"/>
      <name val="Verdana"/>
      <family val="2"/>
    </font>
    <font>
      <b/>
      <sz val="26"/>
      <color rgb="FFFF0000"/>
      <name val="Arial"/>
      <family val="2"/>
    </font>
    <font>
      <sz val="16"/>
      <color theme="0"/>
      <name val="Verdana"/>
      <family val="2"/>
    </font>
  </fonts>
  <fills count="15">
    <fill>
      <patternFill patternType="none"/>
    </fill>
    <fill>
      <patternFill patternType="gray125"/>
    </fill>
    <fill>
      <patternFill patternType="solid">
        <fgColor indexed="9"/>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8" tint="-0.249977111117893"/>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rgb="FFF4F4F4"/>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style="thin">
        <color indexed="64"/>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wrapText="1"/>
    </xf>
    <xf numFmtId="166" fontId="1" fillId="0" borderId="0" applyFont="0" applyFill="0" applyBorder="0" applyAlignment="0" applyProtection="0">
      <alignment wrapText="1"/>
    </xf>
    <xf numFmtId="44" fontId="17" fillId="0" borderId="0" applyFont="0" applyFill="0" applyBorder="0" applyAlignment="0" applyProtection="0"/>
    <xf numFmtId="9" fontId="17" fillId="0" borderId="0" applyFont="0" applyFill="0" applyBorder="0" applyAlignment="0" applyProtection="0"/>
  </cellStyleXfs>
  <cellXfs count="186">
    <xf numFmtId="0" fontId="0" fillId="0" borderId="0" xfId="0">
      <alignment wrapText="1"/>
    </xf>
    <xf numFmtId="0" fontId="2" fillId="2" borderId="0" xfId="0" applyFont="1" applyFill="1" applyBorder="1" applyAlignment="1">
      <alignment horizontal="left" vertical="center" readingOrder="1"/>
    </xf>
    <xf numFmtId="0" fontId="3" fillId="0" borderId="0" xfId="0" applyFont="1" applyAlignment="1"/>
    <xf numFmtId="165" fontId="4" fillId="2" borderId="0" xfId="0" applyNumberFormat="1" applyFont="1" applyFill="1" applyBorder="1" applyAlignment="1">
      <alignment horizontal="left" vertical="center" readingOrder="1"/>
    </xf>
    <xf numFmtId="0" fontId="5" fillId="2" borderId="0" xfId="0" applyFont="1" applyFill="1" applyBorder="1" applyAlignment="1">
      <alignment horizontal="left" vertical="center" readingOrder="1"/>
    </xf>
    <xf numFmtId="0" fontId="4" fillId="2" borderId="0" xfId="0" applyFont="1" applyFill="1" applyBorder="1" applyAlignment="1">
      <alignment horizontal="left" vertical="center" readingOrder="1"/>
    </xf>
    <xf numFmtId="165" fontId="4" fillId="2" borderId="0" xfId="0" applyNumberFormat="1" applyFont="1" applyFill="1" applyBorder="1" applyAlignment="1">
      <alignment horizontal="center" vertical="center" readingOrder="1"/>
    </xf>
    <xf numFmtId="165" fontId="4" fillId="2" borderId="1" xfId="0" applyNumberFormat="1" applyFont="1" applyFill="1" applyBorder="1" applyAlignment="1">
      <alignment horizontal="left" vertical="center" readingOrder="1"/>
    </xf>
    <xf numFmtId="166" fontId="4" fillId="2" borderId="1" xfId="1" applyFont="1" applyFill="1" applyBorder="1" applyAlignment="1">
      <alignment horizontal="left" vertical="center" readingOrder="1"/>
    </xf>
    <xf numFmtId="0" fontId="6" fillId="0" borderId="0" xfId="0" applyFont="1">
      <alignment wrapText="1"/>
    </xf>
    <xf numFmtId="166" fontId="4" fillId="2" borderId="2" xfId="1" applyFont="1" applyFill="1" applyBorder="1" applyAlignment="1">
      <alignment horizontal="left" vertical="center" readingOrder="1"/>
    </xf>
    <xf numFmtId="165" fontId="5" fillId="2" borderId="0" xfId="0" applyNumberFormat="1" applyFont="1" applyFill="1" applyBorder="1" applyAlignment="1">
      <alignment horizontal="right" vertical="center" readingOrder="1"/>
    </xf>
    <xf numFmtId="165" fontId="5" fillId="2" borderId="0" xfId="0" applyNumberFormat="1" applyFont="1" applyFill="1" applyBorder="1" applyAlignment="1">
      <alignment horizontal="left" vertical="center" readingOrder="1"/>
    </xf>
    <xf numFmtId="166" fontId="5" fillId="2" borderId="0" xfId="1" applyFont="1" applyFill="1" applyBorder="1" applyAlignment="1">
      <alignment horizontal="left" vertical="center" readingOrder="1"/>
    </xf>
    <xf numFmtId="0" fontId="3" fillId="2" borderId="0" xfId="0" applyFont="1" applyFill="1" applyBorder="1" applyAlignment="1">
      <alignment horizontal="center" vertical="top" readingOrder="1"/>
    </xf>
    <xf numFmtId="166" fontId="5" fillId="2" borderId="0" xfId="1" applyFont="1" applyFill="1" applyBorder="1" applyAlignment="1">
      <alignment horizontal="right" vertical="center" readingOrder="1"/>
    </xf>
    <xf numFmtId="0" fontId="7" fillId="0" borderId="0" xfId="0" applyFont="1" applyAlignment="1"/>
    <xf numFmtId="166" fontId="5" fillId="2" borderId="0" xfId="0" applyNumberFormat="1" applyFont="1" applyFill="1" applyBorder="1" applyAlignment="1">
      <alignment horizontal="left" vertical="center" readingOrder="1"/>
    </xf>
    <xf numFmtId="164" fontId="5" fillId="2" borderId="0" xfId="0" applyNumberFormat="1" applyFont="1" applyFill="1" applyBorder="1" applyAlignment="1">
      <alignment horizontal="left" vertical="center" readingOrder="1"/>
    </xf>
    <xf numFmtId="0" fontId="5" fillId="2" borderId="0" xfId="0" applyFont="1" applyFill="1" applyBorder="1" applyAlignment="1">
      <alignment vertical="center" wrapText="1" readingOrder="1"/>
    </xf>
    <xf numFmtId="166" fontId="4" fillId="2" borderId="12" xfId="1" applyFont="1" applyFill="1" applyBorder="1" applyAlignment="1">
      <alignment horizontal="left" vertical="center" readingOrder="1"/>
    </xf>
    <xf numFmtId="165" fontId="4" fillId="2" borderId="12" xfId="0" applyNumberFormat="1" applyFont="1" applyFill="1" applyBorder="1" applyAlignment="1">
      <alignment horizontal="left" vertical="center" readingOrder="1"/>
    </xf>
    <xf numFmtId="165" fontId="4" fillId="2" borderId="3" xfId="0" applyNumberFormat="1" applyFont="1" applyFill="1" applyBorder="1" applyAlignment="1">
      <alignment horizontal="left" vertical="center" readingOrder="1"/>
    </xf>
    <xf numFmtId="0" fontId="3" fillId="0" borderId="0" xfId="0" applyFont="1">
      <alignment wrapText="1"/>
    </xf>
    <xf numFmtId="165" fontId="5" fillId="2" borderId="3" xfId="0" applyNumberFormat="1" applyFont="1" applyFill="1" applyBorder="1" applyAlignment="1">
      <alignment horizontal="left" vertical="center" readingOrder="1"/>
    </xf>
    <xf numFmtId="0" fontId="4" fillId="2" borderId="3" xfId="0" applyFont="1" applyFill="1" applyBorder="1" applyAlignment="1">
      <alignment horizontal="left" vertical="center" readingOrder="1"/>
    </xf>
    <xf numFmtId="0" fontId="5" fillId="2" borderId="3" xfId="0" applyFont="1" applyFill="1" applyBorder="1" applyAlignment="1">
      <alignment horizontal="left" vertical="center" readingOrder="1"/>
    </xf>
    <xf numFmtId="0" fontId="8" fillId="0" borderId="3" xfId="0" applyFont="1" applyBorder="1">
      <alignment wrapText="1"/>
    </xf>
    <xf numFmtId="0" fontId="10" fillId="2" borderId="0" xfId="0" applyFont="1" applyFill="1" applyBorder="1" applyAlignment="1">
      <alignment horizontal="left" vertical="center" readingOrder="1"/>
    </xf>
    <xf numFmtId="0" fontId="11" fillId="0" borderId="0" xfId="0" applyFont="1" applyAlignment="1"/>
    <xf numFmtId="165" fontId="12" fillId="2" borderId="0" xfId="0" applyNumberFormat="1" applyFont="1" applyFill="1" applyBorder="1" applyAlignment="1">
      <alignment horizontal="left" vertical="center" readingOrder="1"/>
    </xf>
    <xf numFmtId="0" fontId="12" fillId="2" borderId="0" xfId="0" applyFont="1" applyFill="1" applyBorder="1" applyAlignment="1">
      <alignment horizontal="left" vertical="center" readingOrder="1"/>
    </xf>
    <xf numFmtId="165" fontId="12" fillId="2" borderId="0" xfId="0" applyNumberFormat="1" applyFont="1" applyFill="1" applyBorder="1" applyAlignment="1">
      <alignment horizontal="center" vertical="center" readingOrder="1"/>
    </xf>
    <xf numFmtId="165" fontId="10" fillId="2" borderId="1" xfId="0" applyNumberFormat="1" applyFont="1" applyFill="1" applyBorder="1" applyAlignment="1">
      <alignment horizontal="left" vertical="center" readingOrder="1"/>
    </xf>
    <xf numFmtId="0" fontId="11" fillId="0" borderId="0" xfId="0" applyFont="1">
      <alignment wrapText="1"/>
    </xf>
    <xf numFmtId="165" fontId="10" fillId="2" borderId="0" xfId="0" applyNumberFormat="1" applyFont="1" applyFill="1" applyBorder="1" applyAlignment="1">
      <alignment horizontal="left" vertical="center" readingOrder="1"/>
    </xf>
    <xf numFmtId="0" fontId="11" fillId="0" borderId="0" xfId="0" applyFont="1" applyAlignment="1">
      <alignment horizontal="justify" vertical="center" wrapText="1"/>
    </xf>
    <xf numFmtId="166" fontId="12" fillId="2" borderId="0" xfId="1" applyFont="1" applyFill="1" applyBorder="1" applyAlignment="1">
      <alignment horizontal="left" vertical="center" readingOrder="1"/>
    </xf>
    <xf numFmtId="165" fontId="4" fillId="2" borderId="3" xfId="0" applyNumberFormat="1" applyFont="1" applyFill="1" applyBorder="1" applyAlignment="1">
      <alignment horizontal="center" vertical="center" readingOrder="1"/>
    </xf>
    <xf numFmtId="166" fontId="4" fillId="2" borderId="3" xfId="1" applyFont="1" applyFill="1" applyBorder="1" applyAlignment="1">
      <alignment horizontal="left" vertical="center" readingOrder="1"/>
    </xf>
    <xf numFmtId="166" fontId="5" fillId="2" borderId="3" xfId="0" applyNumberFormat="1" applyFont="1" applyFill="1" applyBorder="1" applyAlignment="1">
      <alignment horizontal="left" vertical="center" readingOrder="1"/>
    </xf>
    <xf numFmtId="0" fontId="3" fillId="2" borderId="3" xfId="0" applyFont="1" applyFill="1" applyBorder="1" applyAlignment="1">
      <alignment horizontal="center" vertical="top" readingOrder="1"/>
    </xf>
    <xf numFmtId="0" fontId="7" fillId="0" borderId="3" xfId="0" applyFont="1" applyBorder="1">
      <alignment wrapText="1"/>
    </xf>
    <xf numFmtId="0" fontId="7" fillId="0" borderId="3" xfId="0" applyFont="1" applyBorder="1" applyAlignment="1">
      <alignment vertical="top" wrapText="1"/>
    </xf>
    <xf numFmtId="0" fontId="9" fillId="0" borderId="3" xfId="0" applyFont="1" applyBorder="1">
      <alignment wrapText="1"/>
    </xf>
    <xf numFmtId="165" fontId="4" fillId="2" borderId="13" xfId="0" applyNumberFormat="1" applyFont="1" applyFill="1" applyBorder="1" applyAlignment="1">
      <alignment horizontal="left" vertical="center" readingOrder="1"/>
    </xf>
    <xf numFmtId="165" fontId="13" fillId="2" borderId="3" xfId="0" applyNumberFormat="1" applyFont="1" applyFill="1" applyBorder="1" applyAlignment="1">
      <alignment horizontal="left" vertical="center" readingOrder="1"/>
    </xf>
    <xf numFmtId="0" fontId="11" fillId="0" borderId="0" xfId="0" applyFont="1" applyBorder="1" applyAlignment="1">
      <alignment horizontal="justify" vertical="center" wrapText="1"/>
    </xf>
    <xf numFmtId="0" fontId="11" fillId="0" borderId="0" xfId="0" applyFont="1" applyBorder="1">
      <alignment wrapText="1"/>
    </xf>
    <xf numFmtId="0" fontId="11" fillId="0" borderId="0" xfId="0" applyFont="1" applyBorder="1" applyAlignment="1"/>
    <xf numFmtId="0" fontId="11" fillId="0" borderId="10" xfId="0" applyFont="1" applyBorder="1" applyAlignment="1">
      <alignment horizontal="justify" vertical="center" wrapText="1"/>
    </xf>
    <xf numFmtId="165" fontId="13" fillId="2" borderId="1" xfId="0" applyNumberFormat="1" applyFont="1" applyFill="1" applyBorder="1" applyAlignment="1">
      <alignment horizontal="left" vertical="center" readingOrder="1"/>
    </xf>
    <xf numFmtId="165" fontId="13" fillId="2" borderId="14" xfId="0" applyNumberFormat="1" applyFont="1" applyFill="1" applyBorder="1" applyAlignment="1">
      <alignment horizontal="left" vertical="center" readingOrder="1"/>
    </xf>
    <xf numFmtId="0" fontId="0" fillId="0" borderId="0" xfId="0" applyAlignment="1">
      <alignment horizontal="center" wrapText="1"/>
    </xf>
    <xf numFmtId="167" fontId="0" fillId="0" borderId="0" xfId="0" applyNumberFormat="1">
      <alignment wrapText="1"/>
    </xf>
    <xf numFmtId="0" fontId="21" fillId="0" borderId="0" xfId="0" applyFont="1">
      <alignment wrapText="1"/>
    </xf>
    <xf numFmtId="0" fontId="22" fillId="0" borderId="0" xfId="0" applyFont="1">
      <alignment wrapText="1"/>
    </xf>
    <xf numFmtId="167" fontId="22" fillId="0" borderId="0" xfId="0" applyNumberFormat="1" applyFont="1">
      <alignment wrapText="1"/>
    </xf>
    <xf numFmtId="0" fontId="22" fillId="0" borderId="0" xfId="0" applyFont="1" applyAlignment="1">
      <alignment horizontal="center" vertical="center" wrapText="1"/>
    </xf>
    <xf numFmtId="0" fontId="21" fillId="3" borderId="0" xfId="0" applyFont="1" applyFill="1">
      <alignment wrapText="1"/>
    </xf>
    <xf numFmtId="0" fontId="22" fillId="3" borderId="0" xfId="0" applyFont="1" applyFill="1" applyAlignment="1">
      <alignment horizontal="center" vertical="center" wrapText="1"/>
    </xf>
    <xf numFmtId="0" fontId="21" fillId="4" borderId="0" xfId="0" applyFont="1" applyFill="1">
      <alignment wrapText="1"/>
    </xf>
    <xf numFmtId="0" fontId="24" fillId="0" borderId="0" xfId="0" applyFont="1">
      <alignment wrapText="1"/>
    </xf>
    <xf numFmtId="0" fontId="25" fillId="0" borderId="0" xfId="0" applyFont="1">
      <alignment wrapText="1"/>
    </xf>
    <xf numFmtId="167" fontId="24" fillId="0" borderId="0" xfId="0" applyNumberFormat="1"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2" fillId="4"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vertical="center" wrapText="1"/>
    </xf>
    <xf numFmtId="165" fontId="10" fillId="2" borderId="1" xfId="0" applyNumberFormat="1" applyFont="1" applyFill="1" applyBorder="1" applyAlignment="1">
      <alignment horizontal="center" vertical="center" readingOrder="1"/>
    </xf>
    <xf numFmtId="2" fontId="12" fillId="2" borderId="1" xfId="0" applyNumberFormat="1" applyFont="1" applyFill="1" applyBorder="1" applyAlignment="1">
      <alignment horizontal="center" vertical="center" readingOrder="1"/>
    </xf>
    <xf numFmtId="168" fontId="26" fillId="6" borderId="16" xfId="0" applyNumberFormat="1" applyFont="1" applyFill="1" applyBorder="1" applyAlignment="1">
      <alignment horizontal="center" vertical="center" wrapText="1"/>
    </xf>
    <xf numFmtId="0" fontId="22" fillId="6" borderId="16" xfId="0" applyFont="1" applyFill="1" applyBorder="1">
      <alignment wrapText="1"/>
    </xf>
    <xf numFmtId="0" fontId="24" fillId="0" borderId="0" xfId="0" applyFont="1" applyAlignment="1">
      <alignment horizontal="center" vertical="center" wrapText="1"/>
    </xf>
    <xf numFmtId="44" fontId="24" fillId="0" borderId="0" xfId="2" applyFont="1" applyAlignment="1">
      <alignment horizontal="center" vertical="center" wrapText="1"/>
    </xf>
    <xf numFmtId="44" fontId="29" fillId="0" borderId="0" xfId="2" applyFont="1" applyAlignment="1"/>
    <xf numFmtId="44" fontId="29" fillId="0" borderId="0" xfId="2" applyFont="1" applyAlignment="1">
      <alignment wrapText="1"/>
    </xf>
    <xf numFmtId="168" fontId="26" fillId="6" borderId="0" xfId="0" applyNumberFormat="1" applyFont="1" applyFill="1" applyBorder="1" applyAlignment="1">
      <alignment horizontal="center" wrapText="1"/>
    </xf>
    <xf numFmtId="168" fontId="31" fillId="6" borderId="0" xfId="0" applyNumberFormat="1" applyFont="1" applyFill="1" applyBorder="1" applyAlignment="1">
      <alignment horizontal="center" wrapText="1"/>
    </xf>
    <xf numFmtId="44" fontId="29" fillId="0" borderId="0" xfId="2" applyFont="1" applyBorder="1" applyAlignment="1">
      <alignment horizontal="center" wrapText="1"/>
    </xf>
    <xf numFmtId="0" fontId="35" fillId="6" borderId="0" xfId="0" applyFont="1" applyFill="1" applyBorder="1" applyAlignment="1">
      <alignment horizontal="center" wrapText="1"/>
    </xf>
    <xf numFmtId="0" fontId="36" fillId="6" borderId="0" xfId="0" applyFont="1" applyFill="1" applyBorder="1">
      <alignment wrapText="1"/>
    </xf>
    <xf numFmtId="0" fontId="36" fillId="6" borderId="0" xfId="0" applyFont="1" applyFill="1" applyBorder="1" applyAlignment="1">
      <alignment wrapText="1"/>
    </xf>
    <xf numFmtId="0" fontId="24" fillId="0" borderId="0" xfId="0" applyFont="1" applyBorder="1" applyAlignment="1">
      <alignment wrapText="1"/>
    </xf>
    <xf numFmtId="0" fontId="0" fillId="0" borderId="0" xfId="0" applyBorder="1">
      <alignment wrapText="1"/>
    </xf>
    <xf numFmtId="44" fontId="29" fillId="0" borderId="0" xfId="2" applyFont="1" applyBorder="1" applyAlignment="1">
      <alignment wrapText="1"/>
    </xf>
    <xf numFmtId="167" fontId="28" fillId="6" borderId="0" xfId="0" applyNumberFormat="1" applyFont="1" applyFill="1" applyBorder="1" applyAlignment="1">
      <alignment wrapText="1"/>
    </xf>
    <xf numFmtId="0" fontId="28" fillId="6" borderId="0" xfId="0" applyFont="1" applyFill="1" applyBorder="1" applyAlignment="1">
      <alignment wrapText="1"/>
    </xf>
    <xf numFmtId="0" fontId="28" fillId="6" borderId="0" xfId="0" applyFont="1" applyFill="1" applyBorder="1" applyAlignment="1">
      <alignment horizontal="center" wrapText="1"/>
    </xf>
    <xf numFmtId="44" fontId="28" fillId="6" borderId="0" xfId="2" applyFont="1" applyFill="1" applyBorder="1" applyAlignment="1">
      <alignment wrapText="1"/>
    </xf>
    <xf numFmtId="4" fontId="37" fillId="6" borderId="0" xfId="0" applyNumberFormat="1" applyFont="1" applyFill="1" applyBorder="1" applyAlignment="1">
      <alignment horizontal="right" wrapText="1"/>
    </xf>
    <xf numFmtId="44" fontId="38" fillId="6" borderId="0" xfId="2" applyFont="1" applyFill="1" applyBorder="1" applyAlignment="1">
      <alignment horizontal="center" wrapText="1"/>
    </xf>
    <xf numFmtId="168" fontId="38" fillId="6" borderId="0" xfId="0" applyNumberFormat="1" applyFont="1" applyFill="1" applyBorder="1" applyAlignment="1">
      <alignment wrapText="1"/>
    </xf>
    <xf numFmtId="44" fontId="28" fillId="6" borderId="0" xfId="0" applyNumberFormat="1" applyFont="1" applyFill="1" applyBorder="1" applyAlignment="1">
      <alignment wrapText="1"/>
    </xf>
    <xf numFmtId="44" fontId="29" fillId="0" borderId="0" xfId="2" applyFont="1" applyBorder="1" applyAlignment="1"/>
    <xf numFmtId="168" fontId="26" fillId="6" borderId="3" xfId="0" applyNumberFormat="1" applyFont="1" applyFill="1" applyBorder="1" applyAlignment="1">
      <alignment horizontal="center" wrapText="1"/>
    </xf>
    <xf numFmtId="168" fontId="26" fillId="5" borderId="3" xfId="0" applyNumberFormat="1" applyFont="1" applyFill="1" applyBorder="1" applyAlignment="1">
      <alignment horizontal="center" wrapText="1"/>
    </xf>
    <xf numFmtId="168" fontId="27" fillId="4" borderId="3" xfId="0" applyNumberFormat="1" applyFont="1" applyFill="1" applyBorder="1" applyAlignment="1">
      <alignment horizontal="center" wrapText="1"/>
    </xf>
    <xf numFmtId="168" fontId="27" fillId="4" borderId="3" xfId="0" applyNumberFormat="1" applyFont="1" applyFill="1" applyBorder="1" applyAlignment="1">
      <alignment horizontal="center" vertical="center" wrapText="1"/>
    </xf>
    <xf numFmtId="168" fontId="27" fillId="9" borderId="3" xfId="0" applyNumberFormat="1" applyFont="1" applyFill="1" applyBorder="1" applyAlignment="1">
      <alignment horizontal="center" wrapText="1"/>
    </xf>
    <xf numFmtId="44" fontId="30" fillId="3" borderId="3" xfId="0" applyNumberFormat="1" applyFont="1" applyFill="1" applyBorder="1" applyAlignment="1">
      <alignment horizontal="center" vertical="center" wrapText="1"/>
    </xf>
    <xf numFmtId="44" fontId="33" fillId="3" borderId="3" xfId="2" applyNumberFormat="1" applyFont="1" applyFill="1" applyBorder="1" applyAlignment="1">
      <alignment horizontal="center" vertical="center" wrapText="1"/>
    </xf>
    <xf numFmtId="44" fontId="33" fillId="3" borderId="3" xfId="2" applyNumberFormat="1" applyFont="1" applyFill="1" applyBorder="1" applyAlignment="1">
      <alignment horizontal="center" vertical="center"/>
    </xf>
    <xf numFmtId="44" fontId="32" fillId="8" borderId="3" xfId="2" applyNumberFormat="1" applyFont="1" applyFill="1" applyBorder="1" applyAlignment="1">
      <alignment horizontal="center" vertical="center" wrapText="1"/>
    </xf>
    <xf numFmtId="44" fontId="24" fillId="0" borderId="3" xfId="2" applyNumberFormat="1" applyFont="1" applyBorder="1" applyAlignment="1">
      <alignment horizontal="center" vertical="center" wrapText="1"/>
    </xf>
    <xf numFmtId="0" fontId="39" fillId="0" borderId="0" xfId="0" applyFont="1" applyAlignment="1">
      <alignment horizontal="center" vertical="center" wrapText="1"/>
    </xf>
    <xf numFmtId="44" fontId="28" fillId="7" borderId="0" xfId="2" applyFont="1" applyFill="1" applyAlignment="1">
      <alignment horizontal="center" vertical="center" wrapText="1"/>
    </xf>
    <xf numFmtId="0" fontId="22" fillId="6" borderId="0" xfId="0" applyFont="1" applyFill="1">
      <alignment wrapText="1"/>
    </xf>
    <xf numFmtId="168" fontId="23" fillId="0" borderId="3" xfId="0" applyNumberFormat="1" applyFont="1" applyBorder="1" applyAlignment="1">
      <alignment horizontal="center" wrapText="1"/>
    </xf>
    <xf numFmtId="167" fontId="28" fillId="7" borderId="3" xfId="2" applyNumberFormat="1" applyFont="1" applyFill="1" applyBorder="1" applyAlignment="1">
      <alignment horizontal="center" vertical="center" wrapText="1"/>
    </xf>
    <xf numFmtId="0" fontId="0" fillId="6" borderId="0" xfId="0" applyFill="1">
      <alignment wrapText="1"/>
    </xf>
    <xf numFmtId="168" fontId="26" fillId="6" borderId="17" xfId="0" applyNumberFormat="1" applyFont="1" applyFill="1" applyBorder="1" applyAlignment="1">
      <alignment vertical="center" wrapText="1"/>
    </xf>
    <xf numFmtId="167" fontId="22" fillId="6" borderId="0" xfId="0" applyNumberFormat="1" applyFont="1" applyFill="1" applyAlignment="1">
      <alignment horizontal="center" wrapText="1"/>
    </xf>
    <xf numFmtId="167" fontId="28" fillId="6" borderId="3" xfId="2" applyNumberFormat="1" applyFont="1" applyFill="1" applyBorder="1" applyAlignment="1">
      <alignment horizontal="center" vertical="center" wrapText="1"/>
    </xf>
    <xf numFmtId="44" fontId="40" fillId="11" borderId="0" xfId="2" applyFont="1" applyFill="1" applyAlignment="1">
      <alignment horizontal="center" vertical="center" wrapText="1"/>
    </xf>
    <xf numFmtId="0" fontId="25" fillId="4" borderId="0" xfId="0" applyFont="1" applyFill="1">
      <alignment wrapText="1"/>
    </xf>
    <xf numFmtId="44" fontId="40" fillId="13" borderId="0" xfId="2" applyFont="1" applyFill="1" applyAlignment="1">
      <alignment horizontal="center" vertical="center" wrapText="1"/>
    </xf>
    <xf numFmtId="167" fontId="22" fillId="0" borderId="0" xfId="0" applyNumberFormat="1" applyFont="1" applyAlignment="1">
      <alignment horizontal="center" vertical="center" wrapText="1"/>
    </xf>
    <xf numFmtId="166" fontId="41" fillId="2" borderId="1" xfId="1" applyFont="1" applyFill="1" applyBorder="1" applyAlignment="1">
      <alignment horizontal="left" vertical="center" readingOrder="1"/>
    </xf>
    <xf numFmtId="166" fontId="41" fillId="2" borderId="0" xfId="1" applyFont="1" applyFill="1" applyBorder="1" applyAlignment="1">
      <alignment horizontal="left" vertical="center" readingOrder="1"/>
    </xf>
    <xf numFmtId="165" fontId="41" fillId="2" borderId="0" xfId="0" applyNumberFormat="1" applyFont="1" applyFill="1" applyBorder="1" applyAlignment="1">
      <alignment horizontal="center" vertical="center" readingOrder="1"/>
    </xf>
    <xf numFmtId="44" fontId="42" fillId="2" borderId="1" xfId="2" applyFont="1" applyFill="1" applyBorder="1" applyAlignment="1">
      <alignment horizontal="left" vertical="center" readingOrder="1"/>
    </xf>
    <xf numFmtId="44" fontId="42" fillId="2" borderId="2" xfId="2" applyFont="1" applyFill="1" applyBorder="1" applyAlignment="1">
      <alignment horizontal="left" vertical="center" readingOrder="1"/>
    </xf>
    <xf numFmtId="44" fontId="43" fillId="0" borderId="3" xfId="2" applyNumberFormat="1" applyFont="1" applyBorder="1" applyAlignment="1">
      <alignment horizontal="center" vertical="center" wrapText="1"/>
    </xf>
    <xf numFmtId="0" fontId="18" fillId="6" borderId="0" xfId="0" applyFont="1" applyFill="1" applyAlignment="1"/>
    <xf numFmtId="0" fontId="11" fillId="6" borderId="0" xfId="0" applyFont="1" applyFill="1" applyAlignment="1"/>
    <xf numFmtId="0" fontId="19" fillId="6" borderId="15" xfId="0" applyFont="1" applyFill="1" applyBorder="1" applyAlignment="1">
      <alignment vertical="top" wrapText="1"/>
    </xf>
    <xf numFmtId="0" fontId="20" fillId="6" borderId="15" xfId="0" applyFont="1" applyFill="1" applyBorder="1" applyAlignment="1">
      <alignment vertical="top" wrapText="1"/>
    </xf>
    <xf numFmtId="0" fontId="11" fillId="6" borderId="0" xfId="0" applyFont="1" applyFill="1">
      <alignment wrapText="1"/>
    </xf>
    <xf numFmtId="44" fontId="42" fillId="2" borderId="0" xfId="2" applyFont="1" applyFill="1" applyBorder="1" applyAlignment="1">
      <alignment horizontal="left" vertical="center" readingOrder="1"/>
    </xf>
    <xf numFmtId="44" fontId="44" fillId="2" borderId="0" xfId="2" applyFont="1" applyFill="1" applyBorder="1" applyAlignment="1">
      <alignment horizontal="left" vertical="center" readingOrder="1"/>
    </xf>
    <xf numFmtId="166" fontId="42" fillId="2" borderId="0" xfId="1" applyFont="1" applyFill="1" applyBorder="1" applyAlignment="1">
      <alignment horizontal="left" vertical="center" readingOrder="1"/>
    </xf>
    <xf numFmtId="44" fontId="44" fillId="0" borderId="0" xfId="0" applyNumberFormat="1" applyFont="1" applyAlignment="1"/>
    <xf numFmtId="166" fontId="9" fillId="2" borderId="3" xfId="1" applyFont="1" applyFill="1" applyBorder="1" applyAlignment="1">
      <alignment horizontal="left" vertical="center" readingOrder="1"/>
    </xf>
    <xf numFmtId="0" fontId="9" fillId="0" borderId="3" xfId="0" applyFont="1" applyFill="1" applyBorder="1" applyAlignment="1">
      <alignment wrapText="1"/>
    </xf>
    <xf numFmtId="167" fontId="40" fillId="14" borderId="0" xfId="2" applyNumberFormat="1" applyFont="1" applyFill="1" applyAlignment="1">
      <alignment horizontal="center" vertical="center" wrapText="1"/>
    </xf>
    <xf numFmtId="0" fontId="25" fillId="12" borderId="0" xfId="0" applyFont="1" applyFill="1">
      <alignment wrapText="1"/>
    </xf>
    <xf numFmtId="0" fontId="25" fillId="5" borderId="0" xfId="0" applyFont="1" applyFill="1">
      <alignment wrapText="1"/>
    </xf>
    <xf numFmtId="10" fontId="0" fillId="0" borderId="0" xfId="0" applyNumberFormat="1">
      <alignment wrapText="1"/>
    </xf>
    <xf numFmtId="44" fontId="3" fillId="0" borderId="0" xfId="0" applyNumberFormat="1" applyFont="1">
      <alignment wrapText="1"/>
    </xf>
    <xf numFmtId="44" fontId="9" fillId="2" borderId="3" xfId="2" applyFont="1" applyFill="1" applyBorder="1" applyAlignment="1">
      <alignment horizontal="left" vertical="center" readingOrder="1"/>
    </xf>
    <xf numFmtId="44" fontId="9" fillId="2" borderId="3" xfId="2" applyNumberFormat="1" applyFont="1" applyFill="1" applyBorder="1" applyAlignment="1">
      <alignment horizontal="left" vertical="center" readingOrder="1"/>
    </xf>
    <xf numFmtId="0" fontId="21" fillId="3" borderId="0" xfId="0" applyFont="1" applyFill="1" applyAlignment="1"/>
    <xf numFmtId="0" fontId="21" fillId="4" borderId="0" xfId="0" applyFont="1" applyFill="1" applyAlignment="1"/>
    <xf numFmtId="0" fontId="21" fillId="0" borderId="0" xfId="0" applyFont="1" applyAlignment="1"/>
    <xf numFmtId="10" fontId="3" fillId="0" borderId="0" xfId="0" applyNumberFormat="1" applyFont="1" applyAlignment="1"/>
    <xf numFmtId="10" fontId="6" fillId="0" borderId="0" xfId="0" applyNumberFormat="1" applyFont="1">
      <alignment wrapText="1"/>
    </xf>
    <xf numFmtId="10" fontId="0" fillId="0" borderId="0" xfId="3" applyNumberFormat="1" applyFont="1" applyAlignment="1">
      <alignment wrapText="1"/>
    </xf>
    <xf numFmtId="10" fontId="3" fillId="0" borderId="0" xfId="0" applyNumberFormat="1" applyFont="1">
      <alignment wrapText="1"/>
    </xf>
    <xf numFmtId="44" fontId="46" fillId="11" borderId="0" xfId="2" applyFont="1" applyFill="1" applyAlignment="1"/>
    <xf numFmtId="44" fontId="9" fillId="2" borderId="12" xfId="2" applyFont="1" applyFill="1" applyBorder="1" applyAlignment="1">
      <alignment horizontal="left" vertical="center" readingOrder="1"/>
    </xf>
    <xf numFmtId="10" fontId="21" fillId="0" borderId="0" xfId="0" applyNumberFormat="1" applyFont="1">
      <alignment wrapText="1"/>
    </xf>
    <xf numFmtId="44" fontId="9" fillId="0" borderId="3" xfId="2" applyFont="1" applyBorder="1" applyAlignment="1">
      <alignment wrapText="1"/>
    </xf>
    <xf numFmtId="167" fontId="24" fillId="5" borderId="0" xfId="0" applyNumberFormat="1" applyFont="1" applyFill="1" applyAlignment="1">
      <alignment horizontal="center" wrapText="1"/>
    </xf>
    <xf numFmtId="166" fontId="9" fillId="2" borderId="1" xfId="1" applyFont="1" applyFill="1" applyBorder="1" applyAlignment="1">
      <alignment horizontal="left" vertical="center" readingOrder="1"/>
    </xf>
    <xf numFmtId="0" fontId="9" fillId="0" borderId="0" xfId="0" applyFont="1">
      <alignment wrapText="1"/>
    </xf>
    <xf numFmtId="44" fontId="40" fillId="12" borderId="0" xfId="2" applyNumberFormat="1" applyFont="1" applyFill="1" applyAlignment="1">
      <alignment horizontal="center" vertical="center" wrapText="1"/>
    </xf>
    <xf numFmtId="0" fontId="9" fillId="0" borderId="19" xfId="0" applyFont="1" applyBorder="1">
      <alignment wrapText="1"/>
    </xf>
    <xf numFmtId="44" fontId="9" fillId="0" borderId="20" xfId="2" applyFont="1" applyBorder="1" applyAlignment="1">
      <alignment wrapText="1"/>
    </xf>
    <xf numFmtId="0" fontId="9" fillId="0" borderId="21" xfId="0" applyFont="1" applyBorder="1">
      <alignment wrapText="1"/>
    </xf>
    <xf numFmtId="44" fontId="9" fillId="0" borderId="22" xfId="2" applyNumberFormat="1" applyFont="1" applyBorder="1" applyAlignment="1">
      <alignment wrapText="1"/>
    </xf>
    <xf numFmtId="44" fontId="9" fillId="0" borderId="22" xfId="2" applyFont="1" applyBorder="1" applyAlignment="1">
      <alignment wrapText="1"/>
    </xf>
    <xf numFmtId="0" fontId="9" fillId="0" borderId="23" xfId="0" applyFont="1" applyBorder="1">
      <alignment wrapText="1"/>
    </xf>
    <xf numFmtId="44" fontId="9" fillId="0" borderId="24" xfId="2" applyNumberFormat="1" applyFont="1" applyBorder="1" applyAlignment="1">
      <alignment wrapText="1"/>
    </xf>
    <xf numFmtId="44" fontId="9" fillId="5" borderId="0" xfId="0" applyNumberFormat="1" applyFont="1" applyFill="1">
      <alignment wrapText="1"/>
    </xf>
    <xf numFmtId="0" fontId="34" fillId="7" borderId="3"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167" fontId="24" fillId="0" borderId="0" xfId="0" applyNumberFormat="1" applyFont="1" applyAlignment="1">
      <alignment horizontal="center" vertical="center"/>
    </xf>
    <xf numFmtId="168" fontId="26" fillId="5" borderId="18" xfId="0" applyNumberFormat="1" applyFont="1" applyFill="1" applyBorder="1" applyAlignment="1">
      <alignment horizontal="center" vertical="center" wrapText="1"/>
    </xf>
    <xf numFmtId="168" fontId="26" fillId="5" borderId="17" xfId="0" applyNumberFormat="1" applyFont="1" applyFill="1" applyBorder="1" applyAlignment="1">
      <alignment horizontal="center" vertical="center" wrapText="1"/>
    </xf>
    <xf numFmtId="167" fontId="45" fillId="10" borderId="0" xfId="0" applyNumberFormat="1" applyFont="1" applyFill="1" applyAlignment="1">
      <alignment horizontal="center" vertical="center"/>
    </xf>
    <xf numFmtId="0" fontId="14" fillId="0" borderId="4" xfId="0" applyFont="1" applyBorder="1" applyAlignment="1">
      <alignment horizontal="left"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15" fillId="0" borderId="7" xfId="0" applyFont="1" applyBorder="1" applyAlignment="1">
      <alignment horizontal="left" wrapText="1"/>
    </xf>
    <xf numFmtId="0" fontId="15" fillId="0" borderId="0" xfId="0" applyFont="1" applyBorder="1" applyAlignment="1">
      <alignment horizontal="left" wrapText="1"/>
    </xf>
    <xf numFmtId="0" fontId="15" fillId="0" borderId="8" xfId="0" applyFont="1" applyBorder="1" applyAlignment="1">
      <alignment horizontal="left" wrapText="1"/>
    </xf>
    <xf numFmtId="0" fontId="15" fillId="0" borderId="9" xfId="0" applyFont="1" applyBorder="1" applyAlignment="1">
      <alignment horizontal="left" wrapText="1"/>
    </xf>
    <xf numFmtId="0" fontId="15" fillId="0" borderId="10" xfId="0" applyFont="1" applyBorder="1" applyAlignment="1">
      <alignment horizontal="left" wrapText="1"/>
    </xf>
    <xf numFmtId="0" fontId="15" fillId="0" borderId="11" xfId="0" applyFont="1" applyBorder="1" applyAlignment="1">
      <alignment horizontal="left" wrapText="1"/>
    </xf>
    <xf numFmtId="0" fontId="5" fillId="2" borderId="0" xfId="0" applyFont="1" applyFill="1" applyBorder="1" applyAlignment="1">
      <alignment horizontal="left" vertical="center" wrapText="1" readingOrder="1"/>
    </xf>
    <xf numFmtId="0" fontId="16" fillId="0" borderId="7" xfId="0" applyFont="1" applyBorder="1" applyAlignment="1">
      <alignment horizontal="left" vertical="top" wrapText="1"/>
    </xf>
    <xf numFmtId="0" fontId="16" fillId="0" borderId="0" xfId="0" applyFont="1" applyBorder="1" applyAlignment="1">
      <alignment horizontal="left" vertical="top" wrapText="1"/>
    </xf>
  </cellXfs>
  <cellStyles count="4">
    <cellStyle name="Migliaia" xfId="1" builtinId="3"/>
    <cellStyle name="Normale" xfId="0" builtinId="0"/>
    <cellStyle name="Percentuale" xfId="3"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69273</xdr:colOff>
      <xdr:row>7</xdr:row>
      <xdr:rowOff>80819</xdr:rowOff>
    </xdr:from>
    <xdr:to>
      <xdr:col>3</xdr:col>
      <xdr:colOff>11545</xdr:colOff>
      <xdr:row>10</xdr:row>
      <xdr:rowOff>161637</xdr:rowOff>
    </xdr:to>
    <xdr:sp macro="" textlink="">
      <xdr:nvSpPr>
        <xdr:cNvPr id="2" name="Freccia destra 1">
          <a:extLst>
            <a:ext uri="{FF2B5EF4-FFF2-40B4-BE49-F238E27FC236}">
              <a16:creationId xmlns:a16="http://schemas.microsoft.com/office/drawing/2014/main" id="{78ECAFAD-509A-234C-B5A4-A5514E72F4A1}"/>
            </a:ext>
          </a:extLst>
        </xdr:cNvPr>
        <xdr:cNvSpPr/>
      </xdr:nvSpPr>
      <xdr:spPr>
        <a:xfrm>
          <a:off x="5945909" y="2401455"/>
          <a:ext cx="1858818" cy="86590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
  <sheetViews>
    <sheetView zoomScale="72" zoomScaleNormal="72" workbookViewId="0">
      <selection activeCell="B6" sqref="B6"/>
    </sheetView>
  </sheetViews>
  <sheetFormatPr defaultRowHeight="12.75"/>
  <cols>
    <col min="1" max="1" width="33.42578125" customWidth="1"/>
    <col min="2" max="3" width="23.5703125" customWidth="1"/>
    <col min="4" max="4" width="19.5703125" customWidth="1"/>
    <col min="8" max="8" width="31.85546875" customWidth="1"/>
  </cols>
  <sheetData>
    <row r="1" spans="1:23" ht="37.35" customHeight="1">
      <c r="A1" s="166" t="s">
        <v>186</v>
      </c>
      <c r="B1" s="166"/>
      <c r="C1" s="81"/>
      <c r="D1" s="82"/>
      <c r="E1" s="83"/>
      <c r="F1" s="83"/>
      <c r="G1" s="83"/>
      <c r="H1" s="83"/>
    </row>
    <row r="2" spans="1:23" ht="27.75">
      <c r="A2" s="96" t="s">
        <v>182</v>
      </c>
      <c r="B2" s="101">
        <f>23761.65-3694.19</f>
        <v>20067.460000000003</v>
      </c>
      <c r="C2" s="87"/>
      <c r="D2" s="88"/>
      <c r="E2" s="88"/>
      <c r="F2" s="88"/>
      <c r="G2" s="89"/>
      <c r="H2" s="90"/>
    </row>
    <row r="3" spans="1:23" ht="18.75">
      <c r="A3" s="98" t="s">
        <v>183</v>
      </c>
      <c r="B3" s="102">
        <v>6655</v>
      </c>
      <c r="C3" s="91"/>
      <c r="D3" s="88"/>
      <c r="E3" s="88"/>
      <c r="F3" s="88"/>
      <c r="G3" s="89"/>
      <c r="H3" s="90"/>
    </row>
    <row r="4" spans="1:23" ht="27.75" customHeight="1">
      <c r="A4" s="99" t="s">
        <v>318</v>
      </c>
      <c r="B4" s="103">
        <v>13412.46</v>
      </c>
      <c r="C4" s="91"/>
      <c r="D4" s="88"/>
      <c r="E4" s="88"/>
      <c r="F4" s="88"/>
      <c r="G4" s="89"/>
      <c r="H4" s="90"/>
    </row>
    <row r="5" spans="1:23" ht="33" customHeight="1">
      <c r="A5" s="100" t="s">
        <v>185</v>
      </c>
      <c r="B5" s="104">
        <v>9644.0300000000007</v>
      </c>
      <c r="C5" s="91"/>
      <c r="D5" s="88"/>
      <c r="E5" s="88"/>
      <c r="F5" s="88"/>
      <c r="G5" s="89"/>
      <c r="H5" s="90"/>
    </row>
    <row r="6" spans="1:23" ht="33" customHeight="1">
      <c r="A6" s="97" t="s">
        <v>184</v>
      </c>
      <c r="B6" s="105">
        <f>B2-B5</f>
        <v>10423.430000000002</v>
      </c>
      <c r="C6" s="91"/>
      <c r="D6" s="88"/>
      <c r="E6" s="88"/>
      <c r="F6" s="88"/>
      <c r="G6" s="89"/>
      <c r="H6" s="90"/>
    </row>
    <row r="7" spans="1:23" ht="25.5" customHeight="1">
      <c r="A7" s="78"/>
      <c r="B7" s="84"/>
      <c r="C7" s="92"/>
      <c r="D7" s="88"/>
      <c r="E7" s="88"/>
      <c r="F7" s="88"/>
      <c r="G7" s="89"/>
      <c r="H7" s="90"/>
      <c r="W7">
        <f>20120.1-5950-3694.19</f>
        <v>10475.909999999998</v>
      </c>
    </row>
    <row r="8" spans="1:23" ht="27.75">
      <c r="A8" s="78" t="s">
        <v>200</v>
      </c>
      <c r="B8" s="95"/>
      <c r="C8" s="93"/>
      <c r="D8" s="88"/>
      <c r="E8" s="88"/>
      <c r="F8" s="88"/>
      <c r="G8" s="89"/>
      <c r="H8" s="94"/>
    </row>
    <row r="9" spans="1:23" ht="18">
      <c r="A9" s="79"/>
      <c r="B9" s="86"/>
      <c r="C9" s="84"/>
      <c r="D9" s="85"/>
      <c r="E9" s="85"/>
      <c r="F9" s="85"/>
      <c r="G9" s="85"/>
      <c r="H9" s="85"/>
    </row>
    <row r="10" spans="1:23" ht="27.75">
      <c r="A10" s="78"/>
      <c r="B10" s="77"/>
      <c r="C10" s="86"/>
      <c r="D10" s="85"/>
      <c r="E10" s="85"/>
      <c r="F10" s="85"/>
      <c r="G10" s="85"/>
      <c r="H10" s="85"/>
    </row>
    <row r="11" spans="1:23" ht="19.5" customHeight="1">
      <c r="B11" s="76"/>
      <c r="C11" s="86"/>
      <c r="D11" s="85"/>
      <c r="E11" s="85"/>
      <c r="F11" s="85"/>
      <c r="G11" s="85"/>
      <c r="H11" s="85"/>
    </row>
    <row r="12" spans="1:23" ht="22.5" customHeight="1">
      <c r="B12" s="77"/>
      <c r="C12" s="80"/>
      <c r="D12" s="85"/>
      <c r="E12" s="85"/>
      <c r="F12" s="85"/>
      <c r="G12" s="85"/>
      <c r="H12" s="85"/>
    </row>
    <row r="13" spans="1:23" ht="15">
      <c r="C13" s="80"/>
    </row>
    <row r="14" spans="1:23" ht="15">
      <c r="C14" s="77"/>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zoomScale="63" zoomScaleNormal="63" workbookViewId="0">
      <selection activeCell="F4" sqref="F4:F19"/>
    </sheetView>
  </sheetViews>
  <sheetFormatPr defaultRowHeight="24" customHeight="1"/>
  <cols>
    <col min="1" max="1" width="124.5703125" customWidth="1"/>
    <col min="2" max="2" width="21.7109375" style="65" customWidth="1"/>
    <col min="3" max="3" width="9.140625" customWidth="1"/>
    <col min="4" max="4" width="33.42578125" style="53" customWidth="1"/>
    <col min="5" max="5" width="23.5703125" customWidth="1"/>
    <col min="6" max="6" width="21.85546875" style="54" customWidth="1"/>
    <col min="7" max="7" width="25.42578125" customWidth="1"/>
    <col min="8" max="8" width="28.7109375" customWidth="1"/>
    <col min="9" max="9" width="18.140625" customWidth="1"/>
    <col min="10" max="10" width="14.42578125" customWidth="1"/>
    <col min="12" max="13" width="16" bestFit="1" customWidth="1"/>
  </cols>
  <sheetData>
    <row r="1" spans="1:10" ht="36.200000000000003" customHeight="1">
      <c r="A1" s="106" t="s">
        <v>187</v>
      </c>
      <c r="B1" s="74" t="s">
        <v>188</v>
      </c>
      <c r="E1" s="58" t="s">
        <v>161</v>
      </c>
      <c r="F1" s="64" t="s">
        <v>162</v>
      </c>
    </row>
    <row r="2" spans="1:10" ht="24" customHeight="1">
      <c r="A2" s="59" t="s">
        <v>158</v>
      </c>
      <c r="B2" s="60">
        <v>247</v>
      </c>
      <c r="C2" s="108"/>
      <c r="D2" s="109">
        <f t="shared" ref="D2" si="0">B2*56.5</f>
        <v>13955.5</v>
      </c>
      <c r="E2" s="111"/>
      <c r="F2" s="154">
        <v>120</v>
      </c>
    </row>
    <row r="3" spans="1:10" ht="25.35" customHeight="1">
      <c r="A3" s="61" t="s">
        <v>159</v>
      </c>
      <c r="B3" s="67">
        <v>23</v>
      </c>
      <c r="C3" s="108"/>
      <c r="D3" s="109">
        <f>B3*25-8</f>
        <v>567</v>
      </c>
      <c r="E3" s="112"/>
      <c r="F3" s="118" t="s">
        <v>195</v>
      </c>
    </row>
    <row r="4" spans="1:10" ht="24" customHeight="1">
      <c r="A4" s="55" t="s">
        <v>141</v>
      </c>
      <c r="B4" s="68">
        <v>17</v>
      </c>
      <c r="C4" s="167">
        <f>SUM(B4:B19)</f>
        <v>387</v>
      </c>
      <c r="D4" s="109">
        <f>B4*56.5</f>
        <v>960.5</v>
      </c>
      <c r="E4" s="171">
        <v>35</v>
      </c>
      <c r="F4" s="170">
        <v>90</v>
      </c>
    </row>
    <row r="5" spans="1:10" ht="24" customHeight="1">
      <c r="A5" s="55" t="s">
        <v>142</v>
      </c>
      <c r="B5" s="68">
        <v>168</v>
      </c>
      <c r="C5" s="168"/>
      <c r="D5" s="109">
        <f t="shared" ref="D5:D19" si="1">B5*56.5</f>
        <v>9492</v>
      </c>
      <c r="E5" s="171"/>
      <c r="F5" s="170"/>
    </row>
    <row r="6" spans="1:10" ht="24" customHeight="1">
      <c r="A6" s="55" t="s">
        <v>143</v>
      </c>
      <c r="B6" s="68">
        <v>13</v>
      </c>
      <c r="C6" s="168"/>
      <c r="D6" s="109">
        <f t="shared" si="1"/>
        <v>734.5</v>
      </c>
      <c r="E6" s="171"/>
      <c r="F6" s="170"/>
    </row>
    <row r="7" spans="1:10" ht="24" customHeight="1">
      <c r="A7" s="55" t="s">
        <v>144</v>
      </c>
      <c r="B7" s="68">
        <v>43</v>
      </c>
      <c r="C7" s="168"/>
      <c r="D7" s="109">
        <f t="shared" si="1"/>
        <v>2429.5</v>
      </c>
      <c r="E7" s="171"/>
      <c r="F7" s="170"/>
    </row>
    <row r="8" spans="1:10" ht="24" customHeight="1">
      <c r="A8" s="55" t="s">
        <v>145</v>
      </c>
      <c r="B8" s="68">
        <v>7</v>
      </c>
      <c r="C8" s="168"/>
      <c r="D8" s="109">
        <f t="shared" si="1"/>
        <v>395.5</v>
      </c>
      <c r="E8" s="171"/>
      <c r="F8" s="170"/>
    </row>
    <row r="9" spans="1:10" ht="24" customHeight="1">
      <c r="A9" s="55" t="s">
        <v>146</v>
      </c>
      <c r="B9" s="68">
        <v>6</v>
      </c>
      <c r="C9" s="168"/>
      <c r="D9" s="109">
        <f t="shared" si="1"/>
        <v>339</v>
      </c>
      <c r="E9" s="171"/>
      <c r="F9" s="170"/>
      <c r="G9" s="72"/>
      <c r="H9" s="69"/>
      <c r="I9" s="56"/>
      <c r="J9" s="56"/>
    </row>
    <row r="10" spans="1:10" ht="24" customHeight="1">
      <c r="A10" s="55" t="s">
        <v>147</v>
      </c>
      <c r="B10" s="68">
        <v>2</v>
      </c>
      <c r="C10" s="168"/>
      <c r="D10" s="109">
        <f t="shared" si="1"/>
        <v>113</v>
      </c>
      <c r="E10" s="171"/>
      <c r="F10" s="170"/>
      <c r="G10" s="72"/>
      <c r="H10" s="69"/>
      <c r="I10" s="56"/>
      <c r="J10" s="56"/>
    </row>
    <row r="11" spans="1:10" ht="24" customHeight="1">
      <c r="A11" s="55" t="s">
        <v>148</v>
      </c>
      <c r="B11" s="68">
        <v>19</v>
      </c>
      <c r="C11" s="168"/>
      <c r="D11" s="109">
        <f t="shared" si="1"/>
        <v>1073.5</v>
      </c>
      <c r="E11" s="171"/>
      <c r="F11" s="170"/>
      <c r="G11" s="72"/>
      <c r="H11" s="69"/>
      <c r="I11" s="56"/>
      <c r="J11" s="56"/>
    </row>
    <row r="12" spans="1:10" ht="24" customHeight="1">
      <c r="A12" s="55" t="s">
        <v>149</v>
      </c>
      <c r="B12" s="68">
        <v>1</v>
      </c>
      <c r="C12" s="168"/>
      <c r="D12" s="109">
        <f t="shared" si="1"/>
        <v>56.5</v>
      </c>
      <c r="E12" s="171"/>
      <c r="F12" s="170"/>
      <c r="G12" s="72"/>
      <c r="H12" s="69"/>
      <c r="I12" s="56"/>
      <c r="J12" s="56"/>
    </row>
    <row r="13" spans="1:10" ht="24" customHeight="1">
      <c r="A13" s="55" t="s">
        <v>150</v>
      </c>
      <c r="B13" s="68">
        <v>41</v>
      </c>
      <c r="C13" s="168"/>
      <c r="D13" s="109">
        <f t="shared" si="1"/>
        <v>2316.5</v>
      </c>
      <c r="E13" s="171"/>
      <c r="F13" s="170"/>
      <c r="G13" s="72"/>
      <c r="H13" s="69"/>
      <c r="I13" s="56"/>
      <c r="J13" s="56"/>
    </row>
    <row r="14" spans="1:10" ht="24" customHeight="1">
      <c r="A14" s="55" t="s">
        <v>151</v>
      </c>
      <c r="B14" s="68">
        <v>9</v>
      </c>
      <c r="C14" s="168"/>
      <c r="D14" s="109">
        <f t="shared" si="1"/>
        <v>508.5</v>
      </c>
      <c r="E14" s="171"/>
      <c r="F14" s="170"/>
      <c r="G14" s="72"/>
      <c r="H14" s="69"/>
      <c r="I14" s="56"/>
      <c r="J14" s="56"/>
    </row>
    <row r="15" spans="1:10" ht="24" customHeight="1">
      <c r="A15" s="55" t="s">
        <v>152</v>
      </c>
      <c r="B15" s="68">
        <v>8</v>
      </c>
      <c r="C15" s="168"/>
      <c r="D15" s="109">
        <f t="shared" si="1"/>
        <v>452</v>
      </c>
      <c r="E15" s="171"/>
      <c r="F15" s="170"/>
      <c r="G15" s="72"/>
      <c r="H15" s="69"/>
      <c r="I15" s="56"/>
      <c r="J15" s="56"/>
    </row>
    <row r="16" spans="1:10" ht="24" customHeight="1">
      <c r="A16" s="55" t="s">
        <v>153</v>
      </c>
      <c r="B16" s="68">
        <v>2</v>
      </c>
      <c r="C16" s="168"/>
      <c r="D16" s="109">
        <f t="shared" si="1"/>
        <v>113</v>
      </c>
      <c r="E16" s="171"/>
      <c r="F16" s="170"/>
      <c r="G16" s="72"/>
      <c r="H16" s="69"/>
      <c r="I16" s="56"/>
      <c r="J16" s="56"/>
    </row>
    <row r="17" spans="1:10" ht="24" customHeight="1">
      <c r="A17" s="55" t="s">
        <v>154</v>
      </c>
      <c r="B17" s="68">
        <v>10</v>
      </c>
      <c r="C17" s="168"/>
      <c r="D17" s="109">
        <f t="shared" si="1"/>
        <v>565</v>
      </c>
      <c r="E17" s="171"/>
      <c r="F17" s="170"/>
      <c r="G17" s="72"/>
      <c r="H17" s="69"/>
      <c r="I17" s="56"/>
      <c r="J17" s="56"/>
    </row>
    <row r="18" spans="1:10" ht="24" customHeight="1">
      <c r="A18" s="55" t="s">
        <v>155</v>
      </c>
      <c r="B18" s="68">
        <v>35</v>
      </c>
      <c r="C18" s="168"/>
      <c r="D18" s="109">
        <f t="shared" si="1"/>
        <v>1977.5</v>
      </c>
      <c r="E18" s="171"/>
      <c r="F18" s="170"/>
      <c r="G18" s="72"/>
      <c r="H18" s="69"/>
      <c r="I18" s="56"/>
      <c r="J18" s="56"/>
    </row>
    <row r="19" spans="1:10" ht="24" customHeight="1">
      <c r="A19" s="55" t="s">
        <v>156</v>
      </c>
      <c r="B19" s="68">
        <v>6</v>
      </c>
      <c r="C19" s="169"/>
      <c r="D19" s="109">
        <f t="shared" si="1"/>
        <v>339</v>
      </c>
      <c r="E19" s="171"/>
      <c r="F19" s="170"/>
      <c r="G19" s="72"/>
      <c r="H19" s="69"/>
      <c r="I19" s="56"/>
      <c r="J19" s="56"/>
    </row>
    <row r="20" spans="1:10" ht="31.7" customHeight="1">
      <c r="A20" s="63" t="s">
        <v>157</v>
      </c>
      <c r="B20" s="66">
        <f>SUM(B2:B19)</f>
        <v>657</v>
      </c>
      <c r="C20" s="62"/>
      <c r="D20" s="110">
        <f>SUM(D4:D19)</f>
        <v>21865.5</v>
      </c>
      <c r="E20" s="107">
        <v>6655</v>
      </c>
      <c r="F20" s="57"/>
      <c r="G20" s="73"/>
      <c r="I20" s="56"/>
      <c r="J20" s="56"/>
    </row>
    <row r="22" spans="1:10" ht="24" customHeight="1">
      <c r="A22" s="63"/>
    </row>
    <row r="23" spans="1:10" ht="24" customHeight="1">
      <c r="A23" s="62"/>
      <c r="B23" s="75"/>
    </row>
    <row r="24" spans="1:10" ht="24" customHeight="1">
      <c r="A24" s="62"/>
      <c r="B24" s="75"/>
    </row>
    <row r="25" spans="1:10" ht="27.2" customHeight="1">
      <c r="A25" s="62"/>
      <c r="B25" s="75"/>
    </row>
    <row r="26" spans="1:10" ht="24" customHeight="1">
      <c r="A26" s="62"/>
      <c r="B26" s="75"/>
    </row>
    <row r="32" spans="1:10" ht="24" customHeight="1">
      <c r="A32" s="72"/>
      <c r="B32" s="69"/>
      <c r="C32" s="56"/>
      <c r="D32" s="56"/>
      <c r="F32" s="56"/>
    </row>
  </sheetData>
  <mergeCells count="3">
    <mergeCell ref="C4:C19"/>
    <mergeCell ref="F4:F19"/>
    <mergeCell ref="E4:E19"/>
  </mergeCell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9"/>
  <sheetViews>
    <sheetView topLeftCell="A7" zoomScale="55" zoomScaleNormal="55" workbookViewId="0">
      <selection activeCell="A29" sqref="A29"/>
    </sheetView>
  </sheetViews>
  <sheetFormatPr defaultRowHeight="12.75"/>
  <cols>
    <col min="1" max="1" width="115.85546875" customWidth="1"/>
    <col min="2" max="2" width="25.140625" customWidth="1"/>
    <col min="3" max="3" width="6.140625" customWidth="1"/>
    <col min="4" max="4" width="25.140625" customWidth="1"/>
    <col min="5" max="5" width="27.140625" customWidth="1"/>
    <col min="6" max="6" width="20.85546875" customWidth="1"/>
    <col min="7" max="7" width="26" customWidth="1"/>
    <col min="8" max="8" width="20.42578125" customWidth="1"/>
    <col min="9" max="9" width="19" customWidth="1"/>
  </cols>
  <sheetData>
    <row r="1" spans="1:9" ht="48" customHeight="1">
      <c r="A1" s="106" t="s">
        <v>187</v>
      </c>
      <c r="B1" s="74" t="s">
        <v>190</v>
      </c>
      <c r="D1" s="53"/>
      <c r="E1" s="58" t="s">
        <v>161</v>
      </c>
      <c r="F1" s="64" t="s">
        <v>189</v>
      </c>
      <c r="H1" s="58" t="s">
        <v>161</v>
      </c>
      <c r="I1" s="65" t="s">
        <v>203</v>
      </c>
    </row>
    <row r="2" spans="1:9" ht="23.25">
      <c r="A2" s="59" t="s">
        <v>158</v>
      </c>
      <c r="B2" s="60">
        <v>247</v>
      </c>
      <c r="C2" s="108"/>
      <c r="D2" s="109">
        <f t="shared" ref="D2" si="0">B2*56.5</f>
        <v>13955.5</v>
      </c>
      <c r="E2" s="172">
        <v>35</v>
      </c>
      <c r="F2" s="113">
        <f>F4-33.6-30</f>
        <v>26.4</v>
      </c>
      <c r="G2" s="109">
        <f>B2*F2</f>
        <v>6520.7999999999993</v>
      </c>
      <c r="H2" s="172">
        <v>35</v>
      </c>
      <c r="I2" s="152">
        <f>G2/ABS(G20)</f>
        <v>0.21996437823834192</v>
      </c>
    </row>
    <row r="3" spans="1:9" ht="23.25">
      <c r="A3" s="61" t="s">
        <v>159</v>
      </c>
      <c r="B3" s="67">
        <v>23</v>
      </c>
      <c r="C3" s="108"/>
      <c r="D3" s="109">
        <f>B3*25-8</f>
        <v>567</v>
      </c>
      <c r="E3" s="172"/>
      <c r="F3" s="113">
        <f>F4-33.6</f>
        <v>56.4</v>
      </c>
      <c r="G3" s="109">
        <f>B3*F3</f>
        <v>1297.2</v>
      </c>
      <c r="H3" s="172"/>
      <c r="I3" s="152">
        <f>G3/ABS(G20)</f>
        <v>4.3758095854922276E-2</v>
      </c>
    </row>
    <row r="4" spans="1:9" ht="23.25">
      <c r="A4" s="55" t="s">
        <v>141</v>
      </c>
      <c r="B4" s="68">
        <v>17</v>
      </c>
      <c r="C4" s="167">
        <f>SUM(B4:B19)</f>
        <v>387</v>
      </c>
      <c r="D4" s="109">
        <f>B4*56.5</f>
        <v>960.5</v>
      </c>
      <c r="E4" s="172"/>
      <c r="F4" s="173">
        <v>90</v>
      </c>
      <c r="G4" s="109">
        <f>B4*F3</f>
        <v>958.8</v>
      </c>
      <c r="H4" s="172"/>
      <c r="I4" s="152">
        <f>G4/ABS(G20)</f>
        <v>3.2342940414507769E-2</v>
      </c>
    </row>
    <row r="5" spans="1:9" ht="23.25">
      <c r="A5" s="55" t="s">
        <v>142</v>
      </c>
      <c r="B5" s="68">
        <v>168</v>
      </c>
      <c r="C5" s="168"/>
      <c r="D5" s="109">
        <f t="shared" ref="D5:D19" si="1">B5*56.5</f>
        <v>9492</v>
      </c>
      <c r="E5" s="172"/>
      <c r="F5" s="173"/>
      <c r="G5" s="109">
        <f>B5*F3</f>
        <v>9475.1999999999989</v>
      </c>
      <c r="H5" s="172"/>
      <c r="I5" s="152">
        <f>G5/ABS(G20)</f>
        <v>0.31962435233160613</v>
      </c>
    </row>
    <row r="6" spans="1:9" ht="23.25">
      <c r="A6" s="55" t="s">
        <v>143</v>
      </c>
      <c r="B6" s="68">
        <v>13</v>
      </c>
      <c r="C6" s="168"/>
      <c r="D6" s="109">
        <f t="shared" si="1"/>
        <v>734.5</v>
      </c>
      <c r="E6" s="172"/>
      <c r="F6" s="173"/>
      <c r="G6" s="109">
        <f>B6*F3</f>
        <v>733.19999999999993</v>
      </c>
      <c r="H6" s="172"/>
      <c r="I6" s="152">
        <f>G6/ABS(G20)</f>
        <v>2.4732836787564761E-2</v>
      </c>
    </row>
    <row r="7" spans="1:9" ht="23.25">
      <c r="A7" s="55" t="s">
        <v>144</v>
      </c>
      <c r="B7" s="68">
        <v>43</v>
      </c>
      <c r="C7" s="168"/>
      <c r="D7" s="109">
        <f t="shared" si="1"/>
        <v>2429.5</v>
      </c>
      <c r="E7" s="172"/>
      <c r="F7" s="173"/>
      <c r="G7" s="109">
        <f>B7*F3</f>
        <v>2425.1999999999998</v>
      </c>
      <c r="H7" s="172"/>
      <c r="I7" s="152">
        <f>G7/ABS(G20)</f>
        <v>8.1808613989637291E-2</v>
      </c>
    </row>
    <row r="8" spans="1:9" ht="23.25">
      <c r="A8" s="55" t="s">
        <v>145</v>
      </c>
      <c r="B8" s="68">
        <v>7</v>
      </c>
      <c r="C8" s="168"/>
      <c r="D8" s="109">
        <f t="shared" si="1"/>
        <v>395.5</v>
      </c>
      <c r="E8" s="172"/>
      <c r="F8" s="173"/>
      <c r="G8" s="109">
        <f>B8*F3</f>
        <v>394.8</v>
      </c>
      <c r="H8" s="172"/>
      <c r="I8" s="152">
        <f>G8/ABS(G20)</f>
        <v>1.3317681347150258E-2</v>
      </c>
    </row>
    <row r="9" spans="1:9" ht="23.25">
      <c r="A9" s="55" t="s">
        <v>146</v>
      </c>
      <c r="B9" s="68">
        <v>6</v>
      </c>
      <c r="C9" s="168"/>
      <c r="D9" s="109">
        <f t="shared" si="1"/>
        <v>339</v>
      </c>
      <c r="E9" s="172"/>
      <c r="F9" s="173"/>
      <c r="G9" s="109">
        <f>B9*F3</f>
        <v>338.4</v>
      </c>
      <c r="H9" s="172"/>
      <c r="I9" s="152">
        <f>G9/ABS(G20)</f>
        <v>1.1415155440414507E-2</v>
      </c>
    </row>
    <row r="10" spans="1:9" ht="23.25">
      <c r="A10" s="55" t="s">
        <v>147</v>
      </c>
      <c r="B10" s="68">
        <v>2</v>
      </c>
      <c r="C10" s="168"/>
      <c r="D10" s="109">
        <f t="shared" si="1"/>
        <v>113</v>
      </c>
      <c r="E10" s="172"/>
      <c r="F10" s="173"/>
      <c r="G10" s="109">
        <f>B10*F3</f>
        <v>112.8</v>
      </c>
      <c r="H10" s="172"/>
      <c r="I10" s="152">
        <f>G10/ABS(G20)</f>
        <v>3.8050518134715022E-3</v>
      </c>
    </row>
    <row r="11" spans="1:9" ht="23.25">
      <c r="A11" s="55" t="s">
        <v>148</v>
      </c>
      <c r="B11" s="68">
        <v>19</v>
      </c>
      <c r="C11" s="168"/>
      <c r="D11" s="109">
        <f t="shared" si="1"/>
        <v>1073.5</v>
      </c>
      <c r="E11" s="172"/>
      <c r="F11" s="173"/>
      <c r="G11" s="109">
        <f>B11*F3</f>
        <v>1071.5999999999999</v>
      </c>
      <c r="H11" s="172"/>
      <c r="I11" s="152">
        <f>G11/ABS(G20)</f>
        <v>3.6147992227979271E-2</v>
      </c>
    </row>
    <row r="12" spans="1:9" ht="27.75" customHeight="1">
      <c r="A12" s="55" t="s">
        <v>149</v>
      </c>
      <c r="B12" s="68">
        <v>1</v>
      </c>
      <c r="C12" s="168"/>
      <c r="D12" s="109">
        <f t="shared" si="1"/>
        <v>56.5</v>
      </c>
      <c r="E12" s="172"/>
      <c r="F12" s="173"/>
      <c r="G12" s="109">
        <f>B12*F3</f>
        <v>56.4</v>
      </c>
      <c r="H12" s="172"/>
      <c r="I12" s="152">
        <f>G12/ABS(G20)</f>
        <v>1.9025259067357511E-3</v>
      </c>
    </row>
    <row r="13" spans="1:9" ht="23.25">
      <c r="A13" s="55" t="s">
        <v>150</v>
      </c>
      <c r="B13" s="68">
        <v>41</v>
      </c>
      <c r="C13" s="168"/>
      <c r="D13" s="109">
        <f t="shared" si="1"/>
        <v>2316.5</v>
      </c>
      <c r="E13" s="172"/>
      <c r="F13" s="173"/>
      <c r="G13" s="109">
        <f>B13*F3</f>
        <v>2312.4</v>
      </c>
      <c r="H13" s="172"/>
      <c r="I13" s="152">
        <f>G13/ABS(G20)</f>
        <v>7.8003562176165803E-2</v>
      </c>
    </row>
    <row r="14" spans="1:9" ht="23.25">
      <c r="A14" s="55" t="s">
        <v>151</v>
      </c>
      <c r="B14" s="68">
        <v>9</v>
      </c>
      <c r="C14" s="168"/>
      <c r="D14" s="109">
        <f t="shared" si="1"/>
        <v>508.5</v>
      </c>
      <c r="E14" s="172"/>
      <c r="F14" s="173"/>
      <c r="G14" s="109">
        <f>B14*F3</f>
        <v>507.59999999999997</v>
      </c>
      <c r="H14" s="172"/>
      <c r="I14" s="152">
        <f>G14/ABS(G20)</f>
        <v>1.712273316062176E-2</v>
      </c>
    </row>
    <row r="15" spans="1:9" ht="23.25">
      <c r="A15" s="55" t="s">
        <v>152</v>
      </c>
      <c r="B15" s="68">
        <v>8</v>
      </c>
      <c r="C15" s="168"/>
      <c r="D15" s="109">
        <f t="shared" si="1"/>
        <v>452</v>
      </c>
      <c r="E15" s="172"/>
      <c r="F15" s="173"/>
      <c r="G15" s="109">
        <f>B15*F3</f>
        <v>451.2</v>
      </c>
      <c r="H15" s="172"/>
      <c r="I15" s="152">
        <f>G15/ABS(G20)</f>
        <v>1.5220207253886009E-2</v>
      </c>
    </row>
    <row r="16" spans="1:9" ht="23.25">
      <c r="A16" s="55" t="s">
        <v>153</v>
      </c>
      <c r="B16" s="68">
        <v>2</v>
      </c>
      <c r="C16" s="168"/>
      <c r="D16" s="109">
        <f t="shared" si="1"/>
        <v>113</v>
      </c>
      <c r="E16" s="172"/>
      <c r="F16" s="173"/>
      <c r="G16" s="109">
        <f>B16*F3</f>
        <v>112.8</v>
      </c>
      <c r="H16" s="172"/>
      <c r="I16" s="152">
        <f>G16/ABS(G20)</f>
        <v>3.8050518134715022E-3</v>
      </c>
    </row>
    <row r="17" spans="1:9" ht="23.25">
      <c r="A17" s="55" t="s">
        <v>154</v>
      </c>
      <c r="B17" s="68">
        <v>10</v>
      </c>
      <c r="C17" s="168"/>
      <c r="D17" s="109">
        <f t="shared" si="1"/>
        <v>565</v>
      </c>
      <c r="E17" s="172"/>
      <c r="F17" s="173"/>
      <c r="G17" s="109">
        <f>B17*F3</f>
        <v>564</v>
      </c>
      <c r="H17" s="172"/>
      <c r="I17" s="152">
        <f>G17/ABS(G20)</f>
        <v>1.9025259067357511E-2</v>
      </c>
    </row>
    <row r="18" spans="1:9" ht="23.25">
      <c r="A18" s="55" t="s">
        <v>155</v>
      </c>
      <c r="B18" s="68">
        <v>35</v>
      </c>
      <c r="C18" s="168"/>
      <c r="D18" s="109">
        <f t="shared" si="1"/>
        <v>1977.5</v>
      </c>
      <c r="E18" s="172"/>
      <c r="F18" s="173"/>
      <c r="G18" s="109">
        <f>B18*F3</f>
        <v>1974</v>
      </c>
      <c r="H18" s="172"/>
      <c r="I18" s="152">
        <f>G18/ABS(G20)</f>
        <v>6.6588406735751282E-2</v>
      </c>
    </row>
    <row r="19" spans="1:9" ht="23.25">
      <c r="A19" s="55" t="s">
        <v>156</v>
      </c>
      <c r="B19" s="68">
        <v>6</v>
      </c>
      <c r="C19" s="169"/>
      <c r="D19" s="109">
        <f t="shared" si="1"/>
        <v>339</v>
      </c>
      <c r="E19" s="172"/>
      <c r="F19" s="173"/>
      <c r="G19" s="109">
        <f>B19*F3</f>
        <v>338.4</v>
      </c>
      <c r="H19" s="172"/>
      <c r="I19" s="152">
        <f>G19/ABS(G20)</f>
        <v>1.1415155440414507E-2</v>
      </c>
    </row>
    <row r="20" spans="1:9" ht="34.35" customHeight="1">
      <c r="A20" s="63" t="s">
        <v>157</v>
      </c>
      <c r="B20" s="74">
        <f>SUM(B2:B19)</f>
        <v>657</v>
      </c>
      <c r="C20" s="62"/>
      <c r="D20" s="110">
        <f>SUM(D4:D19)</f>
        <v>21865.5</v>
      </c>
      <c r="E20" s="107">
        <v>6655</v>
      </c>
      <c r="F20" s="114">
        <v>90</v>
      </c>
      <c r="G20" s="110">
        <f>SUM(G2:G19)</f>
        <v>29644.800000000003</v>
      </c>
      <c r="H20" s="107">
        <f>ENTRATE!C56</f>
        <v>6655</v>
      </c>
      <c r="I20" s="139"/>
    </row>
    <row r="21" spans="1:9" ht="23.25">
      <c r="A21" s="63" t="s">
        <v>191</v>
      </c>
    </row>
    <row r="22" spans="1:9" ht="23.25">
      <c r="A22" s="116" t="s">
        <v>192</v>
      </c>
      <c r="B22" s="115">
        <f>10423.43-6655</f>
        <v>3768.4300000000003</v>
      </c>
    </row>
    <row r="23" spans="1:9" ht="23.25">
      <c r="A23" s="116" t="s">
        <v>326</v>
      </c>
      <c r="B23" s="115">
        <v>6655</v>
      </c>
    </row>
    <row r="24" spans="1:9" ht="23.25">
      <c r="A24" s="116" t="s">
        <v>325</v>
      </c>
      <c r="B24" s="115">
        <v>21865.5</v>
      </c>
    </row>
    <row r="25" spans="1:9" ht="23.25">
      <c r="A25" s="116" t="s">
        <v>193</v>
      </c>
      <c r="B25" s="115">
        <v>2000</v>
      </c>
    </row>
    <row r="26" spans="1:9" ht="23.25">
      <c r="A26" s="116" t="s">
        <v>201</v>
      </c>
      <c r="B26" s="136">
        <f>G20</f>
        <v>29644.800000000003</v>
      </c>
    </row>
    <row r="27" spans="1:9" ht="23.25">
      <c r="A27" s="116" t="s">
        <v>327</v>
      </c>
      <c r="B27" s="136">
        <f>SUM(B22:B26)</f>
        <v>63933.73</v>
      </c>
    </row>
    <row r="28" spans="1:9" ht="23.25">
      <c r="A28" s="137" t="s">
        <v>202</v>
      </c>
      <c r="B28" s="117">
        <f>USCITE!C224+('Progettualità Comm. Albo TSRM'!E9+'Progettualità Comm. Albo TSRM'!E10+'Progettualità Comm. Albo TSRM'!E11+'Progettualità Comm. Albo TSRM'!E12+'Progettualità Comm. Albo TSRM'!E13+'Progettualità Comm. Albo TSRM'!E14+'Progettualità Comm. Albo TSRM'!E15+'Progettualità Comm. Albo TSRM'!E16+'Progettualità Comm. Albo TSRM'!E17)</f>
        <v>54466.61</v>
      </c>
    </row>
    <row r="29" spans="1:9" ht="23.25">
      <c r="A29" s="138" t="s">
        <v>319</v>
      </c>
      <c r="B29" s="157">
        <f>SUM(B22,B23,B24,B25,B26)-B28</f>
        <v>9467.1200000000026</v>
      </c>
    </row>
    <row r="30" spans="1:9" ht="23.25">
      <c r="A30" s="63"/>
    </row>
    <row r="31" spans="1:9" ht="23.25">
      <c r="A31" s="63"/>
    </row>
    <row r="32" spans="1:9" ht="23.25">
      <c r="A32" s="63"/>
    </row>
    <row r="33" spans="1:1" ht="23.25">
      <c r="A33" s="63"/>
    </row>
    <row r="34" spans="1:1" ht="23.25">
      <c r="A34" s="63"/>
    </row>
    <row r="35" spans="1:1" ht="23.25">
      <c r="A35" s="63"/>
    </row>
    <row r="36" spans="1:1" ht="23.25">
      <c r="A36" s="63"/>
    </row>
    <row r="37" spans="1:1" ht="23.25">
      <c r="A37" s="63"/>
    </row>
    <row r="38" spans="1:1" ht="23.25">
      <c r="A38" s="63"/>
    </row>
    <row r="39" spans="1:1" ht="23.25">
      <c r="A39" s="63"/>
    </row>
    <row r="40" spans="1:1" ht="23.25">
      <c r="A40" s="63"/>
    </row>
    <row r="41" spans="1:1" ht="23.25">
      <c r="A41" s="63"/>
    </row>
    <row r="42" spans="1:1" ht="23.25">
      <c r="A42" s="63"/>
    </row>
    <row r="43" spans="1:1" ht="23.25">
      <c r="A43" s="63"/>
    </row>
    <row r="44" spans="1:1" ht="23.25">
      <c r="A44" s="63"/>
    </row>
    <row r="45" spans="1:1" ht="23.25">
      <c r="A45" s="63"/>
    </row>
    <row r="46" spans="1:1" ht="23.25">
      <c r="A46" s="63"/>
    </row>
    <row r="47" spans="1:1" ht="23.25">
      <c r="A47" s="63"/>
    </row>
    <row r="48" spans="1:1" ht="23.25">
      <c r="A48" s="63"/>
    </row>
    <row r="49" spans="1:1" ht="23.25">
      <c r="A49" s="63"/>
    </row>
    <row r="50" spans="1:1" ht="23.25">
      <c r="A50" s="63"/>
    </row>
    <row r="51" spans="1:1" ht="23.25">
      <c r="A51" s="63"/>
    </row>
    <row r="52" spans="1:1" ht="23.25">
      <c r="A52" s="63"/>
    </row>
    <row r="53" spans="1:1" ht="23.25">
      <c r="A53" s="63"/>
    </row>
    <row r="54" spans="1:1" ht="23.25">
      <c r="A54" s="63"/>
    </row>
    <row r="55" spans="1:1" ht="23.25">
      <c r="A55" s="63"/>
    </row>
    <row r="56" spans="1:1" ht="23.25">
      <c r="A56" s="63"/>
    </row>
    <row r="57" spans="1:1" ht="23.25">
      <c r="A57" s="63"/>
    </row>
    <row r="58" spans="1:1" ht="23.25">
      <c r="A58" s="63"/>
    </row>
    <row r="59" spans="1:1" ht="23.25">
      <c r="A59" s="63"/>
    </row>
  </sheetData>
  <mergeCells count="4">
    <mergeCell ref="E2:E19"/>
    <mergeCell ref="C4:C19"/>
    <mergeCell ref="F4:F19"/>
    <mergeCell ref="H2:H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2"/>
  <sheetViews>
    <sheetView zoomScale="40" zoomScaleNormal="40" workbookViewId="0">
      <pane ySplit="1" topLeftCell="A32" activePane="bottomLeft" state="frozen"/>
      <selection pane="bottomLeft" activeCell="C45" sqref="C45"/>
    </sheetView>
  </sheetViews>
  <sheetFormatPr defaultColWidth="20.140625" defaultRowHeight="22.5"/>
  <cols>
    <col min="1" max="1" width="24" style="29" customWidth="1"/>
    <col min="2" max="2" width="145.85546875" style="29" customWidth="1"/>
    <col min="3" max="3" width="37.140625" style="29" customWidth="1"/>
    <col min="4" max="6" width="20.140625" style="29"/>
    <col min="7" max="7" width="32.5703125" style="29" bestFit="1" customWidth="1"/>
    <col min="8" max="257" width="20.140625" style="29"/>
    <col min="258" max="258" width="118.7109375" style="29" bestFit="1" customWidth="1"/>
    <col min="259" max="513" width="20.140625" style="29"/>
    <col min="514" max="514" width="118.7109375" style="29" bestFit="1" customWidth="1"/>
    <col min="515" max="769" width="20.140625" style="29"/>
    <col min="770" max="770" width="118.7109375" style="29" bestFit="1" customWidth="1"/>
    <col min="771" max="1025" width="20.140625" style="29"/>
    <col min="1026" max="1026" width="118.7109375" style="29" bestFit="1" customWidth="1"/>
    <col min="1027" max="1281" width="20.140625" style="29"/>
    <col min="1282" max="1282" width="118.7109375" style="29" bestFit="1" customWidth="1"/>
    <col min="1283" max="1537" width="20.140625" style="29"/>
    <col min="1538" max="1538" width="118.7109375" style="29" bestFit="1" customWidth="1"/>
    <col min="1539" max="1793" width="20.140625" style="29"/>
    <col min="1794" max="1794" width="118.7109375" style="29" bestFit="1" customWidth="1"/>
    <col min="1795" max="2049" width="20.140625" style="29"/>
    <col min="2050" max="2050" width="118.7109375" style="29" bestFit="1" customWidth="1"/>
    <col min="2051" max="2305" width="20.140625" style="29"/>
    <col min="2306" max="2306" width="118.7109375" style="29" bestFit="1" customWidth="1"/>
    <col min="2307" max="2561" width="20.140625" style="29"/>
    <col min="2562" max="2562" width="118.7109375" style="29" bestFit="1" customWidth="1"/>
    <col min="2563" max="2817" width="20.140625" style="29"/>
    <col min="2818" max="2818" width="118.7109375" style="29" bestFit="1" customWidth="1"/>
    <col min="2819" max="3073" width="20.140625" style="29"/>
    <col min="3074" max="3074" width="118.7109375" style="29" bestFit="1" customWidth="1"/>
    <col min="3075" max="3329" width="20.140625" style="29"/>
    <col min="3330" max="3330" width="118.7109375" style="29" bestFit="1" customWidth="1"/>
    <col min="3331" max="3585" width="20.140625" style="29"/>
    <col min="3586" max="3586" width="118.7109375" style="29" bestFit="1" customWidth="1"/>
    <col min="3587" max="3841" width="20.140625" style="29"/>
    <col min="3842" max="3842" width="118.7109375" style="29" bestFit="1" customWidth="1"/>
    <col min="3843" max="4097" width="20.140625" style="29"/>
    <col min="4098" max="4098" width="118.7109375" style="29" bestFit="1" customWidth="1"/>
    <col min="4099" max="4353" width="20.140625" style="29"/>
    <col min="4354" max="4354" width="118.7109375" style="29" bestFit="1" customWidth="1"/>
    <col min="4355" max="4609" width="20.140625" style="29"/>
    <col min="4610" max="4610" width="118.7109375" style="29" bestFit="1" customWidth="1"/>
    <col min="4611" max="4865" width="20.140625" style="29"/>
    <col min="4866" max="4866" width="118.7109375" style="29" bestFit="1" customWidth="1"/>
    <col min="4867" max="5121" width="20.140625" style="29"/>
    <col min="5122" max="5122" width="118.7109375" style="29" bestFit="1" customWidth="1"/>
    <col min="5123" max="5377" width="20.140625" style="29"/>
    <col min="5378" max="5378" width="118.7109375" style="29" bestFit="1" customWidth="1"/>
    <col min="5379" max="5633" width="20.140625" style="29"/>
    <col min="5634" max="5634" width="118.7109375" style="29" bestFit="1" customWidth="1"/>
    <col min="5635" max="5889" width="20.140625" style="29"/>
    <col min="5890" max="5890" width="118.7109375" style="29" bestFit="1" customWidth="1"/>
    <col min="5891" max="6145" width="20.140625" style="29"/>
    <col min="6146" max="6146" width="118.7109375" style="29" bestFit="1" customWidth="1"/>
    <col min="6147" max="6401" width="20.140625" style="29"/>
    <col min="6402" max="6402" width="118.7109375" style="29" bestFit="1" customWidth="1"/>
    <col min="6403" max="6657" width="20.140625" style="29"/>
    <col min="6658" max="6658" width="118.7109375" style="29" bestFit="1" customWidth="1"/>
    <col min="6659" max="6913" width="20.140625" style="29"/>
    <col min="6914" max="6914" width="118.7109375" style="29" bestFit="1" customWidth="1"/>
    <col min="6915" max="7169" width="20.140625" style="29"/>
    <col min="7170" max="7170" width="118.7109375" style="29" bestFit="1" customWidth="1"/>
    <col min="7171" max="7425" width="20.140625" style="29"/>
    <col min="7426" max="7426" width="118.7109375" style="29" bestFit="1" customWidth="1"/>
    <col min="7427" max="7681" width="20.140625" style="29"/>
    <col min="7682" max="7682" width="118.7109375" style="29" bestFit="1" customWidth="1"/>
    <col min="7683" max="7937" width="20.140625" style="29"/>
    <col min="7938" max="7938" width="118.7109375" style="29" bestFit="1" customWidth="1"/>
    <col min="7939" max="8193" width="20.140625" style="29"/>
    <col min="8194" max="8194" width="118.7109375" style="29" bestFit="1" customWidth="1"/>
    <col min="8195" max="8449" width="20.140625" style="29"/>
    <col min="8450" max="8450" width="118.7109375" style="29" bestFit="1" customWidth="1"/>
    <col min="8451" max="8705" width="20.140625" style="29"/>
    <col min="8706" max="8706" width="118.7109375" style="29" bestFit="1" customWidth="1"/>
    <col min="8707" max="8961" width="20.140625" style="29"/>
    <col min="8962" max="8962" width="118.7109375" style="29" bestFit="1" customWidth="1"/>
    <col min="8963" max="9217" width="20.140625" style="29"/>
    <col min="9218" max="9218" width="118.7109375" style="29" bestFit="1" customWidth="1"/>
    <col min="9219" max="9473" width="20.140625" style="29"/>
    <col min="9474" max="9474" width="118.7109375" style="29" bestFit="1" customWidth="1"/>
    <col min="9475" max="9729" width="20.140625" style="29"/>
    <col min="9730" max="9730" width="118.7109375" style="29" bestFit="1" customWidth="1"/>
    <col min="9731" max="9985" width="20.140625" style="29"/>
    <col min="9986" max="9986" width="118.7109375" style="29" bestFit="1" customWidth="1"/>
    <col min="9987" max="10241" width="20.140625" style="29"/>
    <col min="10242" max="10242" width="118.7109375" style="29" bestFit="1" customWidth="1"/>
    <col min="10243" max="10497" width="20.140625" style="29"/>
    <col min="10498" max="10498" width="118.7109375" style="29" bestFit="1" customWidth="1"/>
    <col min="10499" max="10753" width="20.140625" style="29"/>
    <col min="10754" max="10754" width="118.7109375" style="29" bestFit="1" customWidth="1"/>
    <col min="10755" max="11009" width="20.140625" style="29"/>
    <col min="11010" max="11010" width="118.7109375" style="29" bestFit="1" customWidth="1"/>
    <col min="11011" max="11265" width="20.140625" style="29"/>
    <col min="11266" max="11266" width="118.7109375" style="29" bestFit="1" customWidth="1"/>
    <col min="11267" max="11521" width="20.140625" style="29"/>
    <col min="11522" max="11522" width="118.7109375" style="29" bestFit="1" customWidth="1"/>
    <col min="11523" max="11777" width="20.140625" style="29"/>
    <col min="11778" max="11778" width="118.7109375" style="29" bestFit="1" customWidth="1"/>
    <col min="11779" max="12033" width="20.140625" style="29"/>
    <col min="12034" max="12034" width="118.7109375" style="29" bestFit="1" customWidth="1"/>
    <col min="12035" max="12289" width="20.140625" style="29"/>
    <col min="12290" max="12290" width="118.7109375" style="29" bestFit="1" customWidth="1"/>
    <col min="12291" max="12545" width="20.140625" style="29"/>
    <col min="12546" max="12546" width="118.7109375" style="29" bestFit="1" customWidth="1"/>
    <col min="12547" max="12801" width="20.140625" style="29"/>
    <col min="12802" max="12802" width="118.7109375" style="29" bestFit="1" customWidth="1"/>
    <col min="12803" max="13057" width="20.140625" style="29"/>
    <col min="13058" max="13058" width="118.7109375" style="29" bestFit="1" customWidth="1"/>
    <col min="13059" max="13313" width="20.140625" style="29"/>
    <col min="13314" max="13314" width="118.7109375" style="29" bestFit="1" customWidth="1"/>
    <col min="13315" max="13569" width="20.140625" style="29"/>
    <col min="13570" max="13570" width="118.7109375" style="29" bestFit="1" customWidth="1"/>
    <col min="13571" max="13825" width="20.140625" style="29"/>
    <col min="13826" max="13826" width="118.7109375" style="29" bestFit="1" customWidth="1"/>
    <col min="13827" max="14081" width="20.140625" style="29"/>
    <col min="14082" max="14082" width="118.7109375" style="29" bestFit="1" customWidth="1"/>
    <col min="14083" max="14337" width="20.140625" style="29"/>
    <col min="14338" max="14338" width="118.7109375" style="29" bestFit="1" customWidth="1"/>
    <col min="14339" max="14593" width="20.140625" style="29"/>
    <col min="14594" max="14594" width="118.7109375" style="29" bestFit="1" customWidth="1"/>
    <col min="14595" max="14849" width="20.140625" style="29"/>
    <col min="14850" max="14850" width="118.7109375" style="29" bestFit="1" customWidth="1"/>
    <col min="14851" max="15105" width="20.140625" style="29"/>
    <col min="15106" max="15106" width="118.7109375" style="29" bestFit="1" customWidth="1"/>
    <col min="15107" max="15361" width="20.140625" style="29"/>
    <col min="15362" max="15362" width="118.7109375" style="29" bestFit="1" customWidth="1"/>
    <col min="15363" max="15617" width="20.140625" style="29"/>
    <col min="15618" max="15618" width="118.7109375" style="29" bestFit="1" customWidth="1"/>
    <col min="15619" max="15873" width="20.140625" style="29"/>
    <col min="15874" max="15874" width="118.7109375" style="29" bestFit="1" customWidth="1"/>
    <col min="15875" max="16129" width="20.140625" style="29"/>
    <col min="16130" max="16130" width="118.7109375" style="29" bestFit="1" customWidth="1"/>
    <col min="16131" max="16384" width="20.140625" style="29"/>
  </cols>
  <sheetData>
    <row r="1" spans="1:15">
      <c r="A1" s="28" t="s">
        <v>320</v>
      </c>
      <c r="C1" s="30"/>
    </row>
    <row r="2" spans="1:15">
      <c r="A2" s="28"/>
      <c r="C2" s="30"/>
      <c r="D2" s="174"/>
      <c r="E2" s="175"/>
      <c r="F2" s="176"/>
      <c r="G2" s="125"/>
      <c r="H2" s="125"/>
      <c r="I2" s="126"/>
      <c r="J2" s="126"/>
      <c r="K2" s="126"/>
      <c r="L2" s="126"/>
      <c r="M2" s="126"/>
      <c r="N2" s="126"/>
      <c r="O2" s="126"/>
    </row>
    <row r="3" spans="1:15">
      <c r="A3" s="28" t="s">
        <v>0</v>
      </c>
      <c r="B3" s="28"/>
      <c r="C3" s="133">
        <f>SUM(C4:C5)</f>
        <v>36299.800000000003</v>
      </c>
      <c r="D3" s="177"/>
      <c r="E3" s="178"/>
      <c r="F3" s="179"/>
      <c r="G3" s="125"/>
      <c r="H3" s="125"/>
      <c r="I3" s="126"/>
      <c r="J3" s="126"/>
      <c r="K3" s="126"/>
      <c r="L3" s="126"/>
      <c r="M3" s="126"/>
      <c r="N3" s="126"/>
      <c r="O3" s="126"/>
    </row>
    <row r="4" spans="1:15">
      <c r="A4" s="28" t="s">
        <v>1</v>
      </c>
      <c r="B4" s="28"/>
      <c r="C4" s="131">
        <f>6655</f>
        <v>6655</v>
      </c>
      <c r="D4" s="177"/>
      <c r="E4" s="178"/>
      <c r="F4" s="179"/>
      <c r="G4" s="125"/>
      <c r="H4" s="125"/>
      <c r="I4" s="126"/>
      <c r="J4" s="126"/>
      <c r="K4" s="126"/>
      <c r="L4" s="126"/>
      <c r="M4" s="126"/>
      <c r="N4" s="126"/>
      <c r="O4" s="126"/>
    </row>
    <row r="5" spans="1:15" ht="23.25" thickBot="1">
      <c r="A5" s="28" t="s">
        <v>2</v>
      </c>
      <c r="B5" s="28"/>
      <c r="C5" s="131">
        <f>C28</f>
        <v>29644.800000000003</v>
      </c>
      <c r="D5" s="177"/>
      <c r="E5" s="178"/>
      <c r="F5" s="179"/>
      <c r="G5" s="126"/>
      <c r="H5" s="126"/>
      <c r="I5" s="126"/>
      <c r="J5" s="126"/>
      <c r="K5" s="126"/>
      <c r="L5" s="126"/>
      <c r="M5" s="126"/>
      <c r="N5" s="126"/>
      <c r="O5" s="126"/>
    </row>
    <row r="6" spans="1:15" ht="165" customHeight="1" thickBot="1">
      <c r="A6" s="31" t="s">
        <v>3</v>
      </c>
      <c r="B6" s="28"/>
      <c r="C6" s="32" t="s">
        <v>4</v>
      </c>
      <c r="D6" s="180"/>
      <c r="E6" s="181"/>
      <c r="F6" s="182"/>
      <c r="G6" s="127"/>
      <c r="H6" s="127"/>
      <c r="I6" s="127"/>
      <c r="J6" s="127"/>
      <c r="K6" s="127"/>
      <c r="L6" s="127"/>
      <c r="M6" s="127"/>
      <c r="N6" s="127"/>
      <c r="O6" s="128"/>
    </row>
    <row r="7" spans="1:15" s="34" customFormat="1" ht="25.5" thickBot="1">
      <c r="A7" s="70">
        <v>5</v>
      </c>
      <c r="B7" s="33" t="s">
        <v>160</v>
      </c>
      <c r="C7" s="119">
        <v>0</v>
      </c>
      <c r="G7" s="127"/>
      <c r="H7" s="127"/>
      <c r="I7" s="127"/>
      <c r="J7" s="127"/>
      <c r="K7" s="127"/>
      <c r="L7" s="127"/>
      <c r="M7" s="127"/>
      <c r="N7" s="127"/>
      <c r="O7" s="128"/>
    </row>
    <row r="8" spans="1:15" s="34" customFormat="1" ht="25.5" thickBot="1">
      <c r="A8" s="71" t="s">
        <v>163</v>
      </c>
      <c r="B8" s="36" t="s">
        <v>90</v>
      </c>
      <c r="C8" s="124">
        <f>PREVISIONE!G2</f>
        <v>6520.7999999999993</v>
      </c>
      <c r="G8" s="127"/>
      <c r="H8" s="127"/>
      <c r="I8" s="127"/>
      <c r="J8" s="127"/>
      <c r="K8" s="127"/>
      <c r="L8" s="127"/>
      <c r="M8" s="127"/>
      <c r="N8" s="127"/>
      <c r="O8" s="128"/>
    </row>
    <row r="9" spans="1:15" s="34" customFormat="1" ht="25.5" thickBot="1">
      <c r="A9" s="71" t="s">
        <v>164</v>
      </c>
      <c r="B9" s="34" t="s">
        <v>89</v>
      </c>
      <c r="C9" s="124">
        <f>PREVISIONE!G3</f>
        <v>1297.2</v>
      </c>
      <c r="G9" s="127"/>
      <c r="H9" s="127"/>
      <c r="I9" s="127"/>
      <c r="J9" s="127"/>
      <c r="K9" s="127"/>
      <c r="L9" s="127"/>
      <c r="M9" s="127"/>
      <c r="N9" s="127"/>
      <c r="O9" s="128"/>
    </row>
    <row r="10" spans="1:15" s="34" customFormat="1" ht="25.5" thickBot="1">
      <c r="A10" s="71" t="s">
        <v>165</v>
      </c>
      <c r="B10" s="36" t="s">
        <v>74</v>
      </c>
      <c r="C10" s="124">
        <f>PREVISIONE!G17</f>
        <v>564</v>
      </c>
      <c r="G10" s="127"/>
      <c r="H10" s="127"/>
      <c r="I10" s="127"/>
      <c r="J10" s="127"/>
      <c r="K10" s="127"/>
      <c r="L10" s="127"/>
      <c r="M10" s="127"/>
      <c r="N10" s="127"/>
      <c r="O10" s="128"/>
    </row>
    <row r="11" spans="1:15" s="34" customFormat="1" ht="25.5" thickBot="1">
      <c r="A11" s="71" t="s">
        <v>166</v>
      </c>
      <c r="B11" s="36" t="s">
        <v>91</v>
      </c>
      <c r="C11" s="124">
        <f>PREVISIONE!G10</f>
        <v>112.8</v>
      </c>
      <c r="G11" s="127"/>
      <c r="H11" s="127"/>
      <c r="I11" s="127"/>
      <c r="J11" s="127"/>
      <c r="K11" s="127"/>
      <c r="L11" s="127"/>
      <c r="M11" s="127"/>
      <c r="N11" s="127"/>
      <c r="O11" s="128"/>
    </row>
    <row r="12" spans="1:15" s="34" customFormat="1" ht="25.5" thickBot="1">
      <c r="A12" s="71" t="s">
        <v>167</v>
      </c>
      <c r="B12" s="36" t="s">
        <v>75</v>
      </c>
      <c r="C12" s="124">
        <f>PREVISIONE!G11</f>
        <v>1071.5999999999999</v>
      </c>
      <c r="G12" s="127"/>
      <c r="H12" s="127"/>
      <c r="I12" s="127"/>
      <c r="J12" s="127"/>
      <c r="K12" s="127"/>
      <c r="L12" s="127"/>
      <c r="M12" s="127"/>
      <c r="N12" s="127"/>
      <c r="O12" s="128"/>
    </row>
    <row r="13" spans="1:15" s="34" customFormat="1" ht="25.5" thickBot="1">
      <c r="A13" s="71" t="s">
        <v>168</v>
      </c>
      <c r="B13" s="36" t="s">
        <v>76</v>
      </c>
      <c r="C13" s="124">
        <f>PREVISIONE!G16</f>
        <v>112.8</v>
      </c>
      <c r="G13" s="127"/>
      <c r="H13" s="127"/>
      <c r="I13" s="127"/>
      <c r="J13" s="127"/>
      <c r="K13" s="127"/>
      <c r="L13" s="127"/>
      <c r="M13" s="127"/>
      <c r="N13" s="127"/>
      <c r="O13" s="128"/>
    </row>
    <row r="14" spans="1:15" s="34" customFormat="1" ht="25.5" thickBot="1">
      <c r="A14" s="71" t="s">
        <v>169</v>
      </c>
      <c r="B14" s="36" t="s">
        <v>77</v>
      </c>
      <c r="C14" s="124">
        <f>PREVISIONE!G4</f>
        <v>958.8</v>
      </c>
      <c r="G14" s="127"/>
      <c r="H14" s="127"/>
      <c r="I14" s="127"/>
      <c r="J14" s="127"/>
      <c r="K14" s="127"/>
      <c r="L14" s="127"/>
      <c r="M14" s="127"/>
      <c r="N14" s="127"/>
      <c r="O14" s="128"/>
    </row>
    <row r="15" spans="1:15" s="34" customFormat="1" ht="25.5" thickBot="1">
      <c r="A15" s="71" t="s">
        <v>170</v>
      </c>
      <c r="B15" s="36" t="s">
        <v>78</v>
      </c>
      <c r="C15" s="124">
        <f>PREVISIONE!G15</f>
        <v>451.2</v>
      </c>
      <c r="G15" s="127"/>
      <c r="H15" s="127"/>
      <c r="I15" s="127"/>
      <c r="J15" s="127"/>
      <c r="K15" s="127"/>
      <c r="L15" s="127"/>
      <c r="M15" s="127"/>
      <c r="N15" s="127"/>
      <c r="O15" s="128"/>
    </row>
    <row r="16" spans="1:15" s="34" customFormat="1" ht="45.75" thickBot="1">
      <c r="A16" s="71" t="s">
        <v>171</v>
      </c>
      <c r="B16" s="36" t="s">
        <v>79</v>
      </c>
      <c r="C16" s="124">
        <f>PREVISIONE!G12</f>
        <v>56.4</v>
      </c>
      <c r="G16" s="127"/>
      <c r="H16" s="127"/>
      <c r="I16" s="127"/>
      <c r="J16" s="127"/>
      <c r="K16" s="127"/>
      <c r="L16" s="127"/>
      <c r="M16" s="127"/>
      <c r="N16" s="127"/>
      <c r="O16" s="128"/>
    </row>
    <row r="17" spans="1:15" s="34" customFormat="1" ht="25.5" thickBot="1">
      <c r="A17" s="71" t="s">
        <v>172</v>
      </c>
      <c r="B17" s="36" t="s">
        <v>80</v>
      </c>
      <c r="C17" s="124">
        <f>PREVISIONE!G6</f>
        <v>733.19999999999993</v>
      </c>
      <c r="G17" s="127"/>
      <c r="H17" s="127"/>
      <c r="I17" s="127"/>
      <c r="J17" s="127"/>
      <c r="K17" s="127"/>
      <c r="L17" s="127"/>
      <c r="M17" s="127"/>
      <c r="N17" s="127"/>
      <c r="O17" s="128"/>
    </row>
    <row r="18" spans="1:15" s="34" customFormat="1" ht="25.5" thickBot="1">
      <c r="A18" s="71" t="s">
        <v>173</v>
      </c>
      <c r="B18" s="36" t="s">
        <v>81</v>
      </c>
      <c r="C18" s="124">
        <f>PREVISIONE!G5</f>
        <v>9475.1999999999989</v>
      </c>
      <c r="G18" s="127"/>
      <c r="H18" s="127"/>
      <c r="I18" s="127"/>
      <c r="J18" s="127"/>
      <c r="K18" s="127"/>
      <c r="L18" s="127"/>
      <c r="M18" s="127"/>
      <c r="N18" s="127"/>
      <c r="O18" s="128"/>
    </row>
    <row r="19" spans="1:15" s="34" customFormat="1" ht="25.5" thickBot="1">
      <c r="A19" s="71" t="s">
        <v>174</v>
      </c>
      <c r="B19" s="36" t="s">
        <v>82</v>
      </c>
      <c r="C19" s="124">
        <f>PREVISIONE!G7</f>
        <v>2425.1999999999998</v>
      </c>
      <c r="G19" s="127"/>
      <c r="H19" s="127"/>
      <c r="I19" s="127"/>
      <c r="J19" s="127"/>
      <c r="K19" s="127"/>
      <c r="L19" s="127"/>
      <c r="M19" s="127"/>
      <c r="N19" s="127"/>
      <c r="O19" s="128"/>
    </row>
    <row r="20" spans="1:15" s="34" customFormat="1" ht="25.5" thickBot="1">
      <c r="A20" s="71" t="s">
        <v>175</v>
      </c>
      <c r="B20" s="36" t="s">
        <v>83</v>
      </c>
      <c r="C20" s="124">
        <f>PREVISIONE!G9</f>
        <v>338.4</v>
      </c>
      <c r="G20" s="127"/>
      <c r="H20" s="127"/>
      <c r="I20" s="127"/>
      <c r="J20" s="127"/>
      <c r="K20" s="127"/>
      <c r="L20" s="127"/>
      <c r="M20" s="127"/>
      <c r="N20" s="127"/>
      <c r="O20" s="128"/>
    </row>
    <row r="21" spans="1:15" s="34" customFormat="1" ht="25.5" thickBot="1">
      <c r="A21" s="71" t="s">
        <v>176</v>
      </c>
      <c r="B21" s="36" t="s">
        <v>84</v>
      </c>
      <c r="C21" s="124">
        <f>PREVISIONE!G8</f>
        <v>394.8</v>
      </c>
      <c r="G21" s="127"/>
      <c r="H21" s="127"/>
      <c r="I21" s="127"/>
      <c r="J21" s="127"/>
      <c r="K21" s="127"/>
      <c r="L21" s="127"/>
      <c r="M21" s="127"/>
      <c r="N21" s="127"/>
      <c r="O21" s="128"/>
    </row>
    <row r="22" spans="1:15" s="34" customFormat="1" ht="45">
      <c r="A22" s="71" t="s">
        <v>177</v>
      </c>
      <c r="B22" s="36" t="s">
        <v>85</v>
      </c>
      <c r="C22" s="124">
        <f>PREVISIONE!G18</f>
        <v>1974</v>
      </c>
      <c r="G22" s="128"/>
      <c r="H22" s="128"/>
      <c r="I22" s="128"/>
      <c r="J22" s="128"/>
      <c r="K22" s="128"/>
      <c r="L22" s="128"/>
      <c r="M22" s="128"/>
      <c r="N22" s="128"/>
      <c r="O22" s="128"/>
    </row>
    <row r="23" spans="1:15" s="34" customFormat="1" ht="24.75">
      <c r="A23" s="71" t="s">
        <v>178</v>
      </c>
      <c r="B23" s="36" t="s">
        <v>86</v>
      </c>
      <c r="C23" s="124">
        <f>PREVISIONE!G14</f>
        <v>507.59999999999997</v>
      </c>
      <c r="G23" s="129"/>
      <c r="H23" s="129"/>
      <c r="I23" s="129"/>
      <c r="J23" s="129"/>
      <c r="K23" s="129"/>
      <c r="L23" s="129"/>
      <c r="M23" s="129"/>
      <c r="N23" s="129"/>
      <c r="O23" s="129"/>
    </row>
    <row r="24" spans="1:15" s="34" customFormat="1" ht="24.75">
      <c r="A24" s="71" t="s">
        <v>179</v>
      </c>
      <c r="B24" s="36" t="s">
        <v>87</v>
      </c>
      <c r="C24" s="124">
        <f>PREVISIONE!G19</f>
        <v>338.4</v>
      </c>
      <c r="G24" s="129"/>
      <c r="H24" s="129"/>
      <c r="I24" s="129"/>
      <c r="J24" s="129"/>
      <c r="K24" s="129"/>
      <c r="L24" s="129"/>
      <c r="M24" s="129"/>
      <c r="N24" s="129"/>
      <c r="O24" s="129"/>
    </row>
    <row r="25" spans="1:15" s="34" customFormat="1" ht="24.75">
      <c r="A25" s="71" t="s">
        <v>180</v>
      </c>
      <c r="B25" s="36" t="s">
        <v>73</v>
      </c>
      <c r="C25" s="124"/>
      <c r="G25" s="129"/>
      <c r="H25" s="129"/>
      <c r="I25" s="129"/>
      <c r="J25" s="129"/>
      <c r="K25" s="129"/>
      <c r="L25" s="129"/>
      <c r="M25" s="129"/>
      <c r="N25" s="129"/>
      <c r="O25" s="129"/>
    </row>
    <row r="26" spans="1:15" s="34" customFormat="1" ht="45">
      <c r="A26" s="71" t="s">
        <v>181</v>
      </c>
      <c r="B26" s="36" t="s">
        <v>88</v>
      </c>
      <c r="C26" s="124">
        <f>PREVISIONE!G13</f>
        <v>2312.4</v>
      </c>
      <c r="G26" s="129"/>
      <c r="H26" s="129"/>
      <c r="I26" s="129"/>
      <c r="J26" s="129"/>
      <c r="K26" s="129"/>
      <c r="L26" s="129"/>
      <c r="M26" s="129"/>
      <c r="N26" s="129"/>
      <c r="O26" s="129"/>
    </row>
    <row r="27" spans="1:15" s="34" customFormat="1" ht="24.75">
      <c r="A27" s="30"/>
      <c r="B27" s="36"/>
      <c r="C27" s="120"/>
    </row>
    <row r="28" spans="1:15" s="34" customFormat="1" ht="24.75">
      <c r="A28" s="30"/>
      <c r="B28" s="35" t="s">
        <v>5</v>
      </c>
      <c r="C28" s="130">
        <f>SUM(C8:C26)</f>
        <v>29644.800000000003</v>
      </c>
    </row>
    <row r="29" spans="1:15" s="34" customFormat="1" ht="24.75">
      <c r="A29" s="30"/>
      <c r="B29" s="35"/>
      <c r="C29" s="120"/>
    </row>
    <row r="30" spans="1:15" s="34" customFormat="1" ht="24.75">
      <c r="A30" s="30"/>
      <c r="B30" s="35"/>
      <c r="C30" s="120"/>
    </row>
    <row r="31" spans="1:15" s="34" customFormat="1" ht="24.75">
      <c r="A31" s="28" t="s">
        <v>117</v>
      </c>
      <c r="B31" s="28"/>
      <c r="C31" s="120"/>
    </row>
    <row r="32" spans="1:15" s="34" customFormat="1" ht="24.75">
      <c r="A32" s="28"/>
      <c r="B32" s="28"/>
      <c r="C32" s="120"/>
    </row>
    <row r="33" spans="1:3" s="34" customFormat="1" ht="24.75">
      <c r="A33" s="31" t="s">
        <v>3</v>
      </c>
      <c r="B33" s="28"/>
      <c r="C33" s="121" t="s">
        <v>4</v>
      </c>
    </row>
    <row r="34" spans="1:3" s="34" customFormat="1" ht="24.75">
      <c r="A34" s="70">
        <v>5</v>
      </c>
      <c r="B34" s="33" t="s">
        <v>160</v>
      </c>
      <c r="C34" s="119">
        <v>0</v>
      </c>
    </row>
    <row r="35" spans="1:3" s="34" customFormat="1" ht="24.75">
      <c r="A35" s="71" t="s">
        <v>163</v>
      </c>
      <c r="B35" s="36" t="s">
        <v>90</v>
      </c>
      <c r="C35" s="122"/>
    </row>
    <row r="36" spans="1:3" s="34" customFormat="1" ht="24.75">
      <c r="A36" s="71" t="s">
        <v>164</v>
      </c>
      <c r="B36" s="34" t="s">
        <v>89</v>
      </c>
      <c r="C36" s="122"/>
    </row>
    <row r="37" spans="1:3" s="34" customFormat="1" ht="24.75">
      <c r="A37" s="71" t="s">
        <v>165</v>
      </c>
      <c r="B37" s="36" t="s">
        <v>74</v>
      </c>
      <c r="C37" s="122">
        <v>140</v>
      </c>
    </row>
    <row r="38" spans="1:3" s="34" customFormat="1" ht="24.75">
      <c r="A38" s="71" t="s">
        <v>166</v>
      </c>
      <c r="B38" s="36" t="s">
        <v>91</v>
      </c>
      <c r="C38" s="122">
        <v>35</v>
      </c>
    </row>
    <row r="39" spans="1:3" s="34" customFormat="1" ht="24.75">
      <c r="A39" s="71" t="s">
        <v>167</v>
      </c>
      <c r="B39" s="36" t="s">
        <v>75</v>
      </c>
      <c r="C39" s="122"/>
    </row>
    <row r="40" spans="1:3" s="34" customFormat="1" ht="24.75">
      <c r="A40" s="71" t="s">
        <v>168</v>
      </c>
      <c r="B40" s="36" t="s">
        <v>76</v>
      </c>
      <c r="C40" s="122">
        <v>35</v>
      </c>
    </row>
    <row r="41" spans="1:3" s="34" customFormat="1" ht="24.75">
      <c r="A41" s="71" t="s">
        <v>169</v>
      </c>
      <c r="B41" s="36" t="s">
        <v>77</v>
      </c>
      <c r="C41" s="122">
        <v>385</v>
      </c>
    </row>
    <row r="42" spans="1:3" s="34" customFormat="1" ht="24.75">
      <c r="A42" s="71" t="s">
        <v>170</v>
      </c>
      <c r="B42" s="36" t="s">
        <v>78</v>
      </c>
      <c r="C42" s="122">
        <v>175</v>
      </c>
    </row>
    <row r="43" spans="1:3" s="34" customFormat="1" ht="45">
      <c r="A43" s="71" t="s">
        <v>171</v>
      </c>
      <c r="B43" s="36" t="s">
        <v>79</v>
      </c>
      <c r="C43" s="122">
        <v>35</v>
      </c>
    </row>
    <row r="44" spans="1:3" s="34" customFormat="1" ht="24.75">
      <c r="A44" s="71" t="s">
        <v>172</v>
      </c>
      <c r="B44" s="36" t="s">
        <v>80</v>
      </c>
      <c r="C44" s="122">
        <v>175</v>
      </c>
    </row>
    <row r="45" spans="1:3" s="34" customFormat="1" ht="24.75">
      <c r="A45" s="71" t="s">
        <v>173</v>
      </c>
      <c r="B45" s="36" t="s">
        <v>81</v>
      </c>
      <c r="C45" s="122">
        <v>4060</v>
      </c>
    </row>
    <row r="46" spans="1:3" s="34" customFormat="1" ht="24.75">
      <c r="A46" s="71" t="s">
        <v>174</v>
      </c>
      <c r="B46" s="36" t="s">
        <v>82</v>
      </c>
      <c r="C46" s="122">
        <v>495</v>
      </c>
    </row>
    <row r="47" spans="1:3" s="34" customFormat="1" ht="24.75">
      <c r="A47" s="71" t="s">
        <v>175</v>
      </c>
      <c r="B47" s="36" t="s">
        <v>83</v>
      </c>
      <c r="C47" s="122">
        <v>140</v>
      </c>
    </row>
    <row r="48" spans="1:3" s="34" customFormat="1" ht="24.75">
      <c r="A48" s="71" t="s">
        <v>176</v>
      </c>
      <c r="B48" s="36" t="s">
        <v>84</v>
      </c>
      <c r="C48" s="122">
        <v>105</v>
      </c>
    </row>
    <row r="49" spans="1:3" s="34" customFormat="1" ht="45">
      <c r="A49" s="71" t="s">
        <v>177</v>
      </c>
      <c r="B49" s="36" t="s">
        <v>85</v>
      </c>
      <c r="C49" s="122">
        <v>490</v>
      </c>
    </row>
    <row r="50" spans="1:3" s="34" customFormat="1" ht="24.75">
      <c r="A50" s="71" t="s">
        <v>178</v>
      </c>
      <c r="B50" s="36" t="s">
        <v>86</v>
      </c>
      <c r="C50" s="122">
        <v>175</v>
      </c>
    </row>
    <row r="51" spans="1:3" s="34" customFormat="1" ht="24.75">
      <c r="A51" s="71" t="s">
        <v>179</v>
      </c>
      <c r="B51" s="36" t="s">
        <v>87</v>
      </c>
      <c r="C51" s="122">
        <v>105</v>
      </c>
    </row>
    <row r="52" spans="1:3" s="34" customFormat="1" ht="24.75">
      <c r="A52" s="71" t="s">
        <v>180</v>
      </c>
      <c r="B52" s="36" t="s">
        <v>73</v>
      </c>
      <c r="C52" s="122"/>
    </row>
    <row r="53" spans="1:3" s="34" customFormat="1" ht="45">
      <c r="A53" s="71" t="s">
        <v>181</v>
      </c>
      <c r="B53" s="50" t="s">
        <v>88</v>
      </c>
      <c r="C53" s="123">
        <v>105</v>
      </c>
    </row>
    <row r="54" spans="1:3" s="48" customFormat="1" ht="24.75">
      <c r="A54" s="30"/>
      <c r="B54" s="47"/>
      <c r="C54" s="120"/>
    </row>
    <row r="55" spans="1:3" s="48" customFormat="1">
      <c r="A55" s="35"/>
      <c r="B55" s="35"/>
      <c r="C55" s="37"/>
    </row>
    <row r="56" spans="1:3" s="48" customFormat="1" ht="24.75">
      <c r="A56" s="30"/>
      <c r="B56" s="35" t="s">
        <v>118</v>
      </c>
      <c r="C56" s="132">
        <f>SUM(C34:C55)</f>
        <v>6655</v>
      </c>
    </row>
    <row r="57" spans="1:3" s="49" customFormat="1"/>
    <row r="58" spans="1:3" s="49" customFormat="1"/>
    <row r="59" spans="1:3" s="49" customFormat="1"/>
    <row r="60" spans="1:3" s="49" customFormat="1"/>
    <row r="61" spans="1:3" s="49" customFormat="1"/>
    <row r="62" spans="1:3" s="49" customFormat="1"/>
    <row r="63" spans="1:3" s="49" customFormat="1"/>
    <row r="64" spans="1:3"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sheetData>
  <mergeCells count="1">
    <mergeCell ref="D2:F6"/>
  </mergeCells>
  <printOptions horizontalCentered="1"/>
  <pageMargins left="0.19685039370078741" right="0.19685039370078741" top="0.39370078740157483" bottom="0.39370078740157483" header="0" footer="0"/>
  <pageSetup paperSize="9" scale="55" orientation="landscape" r:id="rId1"/>
  <headerFooter>
    <oddFooter>&amp;L&amp;"Verdana,Corsivo"data stampa &amp;D&amp;R&amp;"Verdana,Corsivo"pag.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70"/>
  <sheetViews>
    <sheetView tabSelected="1" topLeftCell="A115" zoomScale="45" zoomScaleNormal="45" workbookViewId="0">
      <selection activeCell="K55" sqref="K55"/>
    </sheetView>
  </sheetViews>
  <sheetFormatPr defaultColWidth="11.42578125" defaultRowHeight="12.75"/>
  <cols>
    <col min="1" max="1" width="18.140625" customWidth="1"/>
    <col min="2" max="2" width="97.85546875" customWidth="1"/>
    <col min="3" max="3" width="50.42578125" customWidth="1"/>
    <col min="5" max="5" width="32.28515625" customWidth="1"/>
    <col min="6" max="6" width="23.28515625" customWidth="1"/>
    <col min="11" max="11" width="24.5703125" bestFit="1" customWidth="1"/>
    <col min="12" max="12" width="115.5703125" bestFit="1" customWidth="1"/>
    <col min="13" max="13" width="14.140625" style="139" customWidth="1"/>
  </cols>
  <sheetData>
    <row r="1" spans="1:13" s="2" customFormat="1" ht="27">
      <c r="A1" s="1" t="s">
        <v>194</v>
      </c>
      <c r="C1" s="3"/>
      <c r="M1" s="146"/>
    </row>
    <row r="2" spans="1:13" s="2" customFormat="1" ht="19.5">
      <c r="A2" s="14"/>
      <c r="B2" s="14"/>
      <c r="C2" s="3"/>
      <c r="M2" s="146"/>
    </row>
    <row r="3" spans="1:13" s="2" customFormat="1" ht="19.5">
      <c r="A3" s="4" t="s">
        <v>6</v>
      </c>
      <c r="B3" s="4"/>
      <c r="C3" s="4"/>
      <c r="M3" s="146"/>
    </row>
    <row r="4" spans="1:13" s="2" customFormat="1" ht="19.5">
      <c r="A4" s="4" t="s">
        <v>7</v>
      </c>
      <c r="B4" s="4"/>
      <c r="C4" s="4"/>
      <c r="M4" s="146"/>
    </row>
    <row r="5" spans="1:13" s="2" customFormat="1" ht="19.5">
      <c r="A5" s="4" t="s">
        <v>126</v>
      </c>
      <c r="B5" s="4"/>
      <c r="C5" s="4"/>
      <c r="M5" s="146"/>
    </row>
    <row r="6" spans="1:13" s="2" customFormat="1" ht="19.5">
      <c r="A6" s="5" t="s">
        <v>3</v>
      </c>
      <c r="B6" s="4"/>
      <c r="C6" s="6" t="s">
        <v>4</v>
      </c>
      <c r="M6" s="146"/>
    </row>
    <row r="7" spans="1:13" s="9" customFormat="1" ht="19.5">
      <c r="B7" s="7" t="s">
        <v>119</v>
      </c>
      <c r="M7" s="147"/>
    </row>
    <row r="8" spans="1:13" s="9" customFormat="1" ht="19.5">
      <c r="A8" s="7"/>
      <c r="B8" s="7" t="s">
        <v>120</v>
      </c>
      <c r="C8" s="8">
        <v>0</v>
      </c>
      <c r="M8" s="147"/>
    </row>
    <row r="9" spans="1:13" s="9" customFormat="1" ht="19.5">
      <c r="A9" s="7"/>
      <c r="B9" s="7" t="s">
        <v>121</v>
      </c>
      <c r="C9" s="8">
        <v>0</v>
      </c>
      <c r="M9" s="147"/>
    </row>
    <row r="10" spans="1:13" s="9" customFormat="1" ht="19.5">
      <c r="A10" s="7"/>
      <c r="B10" s="7" t="s">
        <v>8</v>
      </c>
      <c r="C10" s="8">
        <v>0</v>
      </c>
      <c r="M10" s="147"/>
    </row>
    <row r="11" spans="1:13" s="9" customFormat="1" ht="19.5">
      <c r="A11" s="7"/>
      <c r="B11" s="7" t="s">
        <v>9</v>
      </c>
      <c r="C11" s="8">
        <v>0</v>
      </c>
      <c r="M11" s="147"/>
    </row>
    <row r="12" spans="1:13" s="9" customFormat="1" ht="19.5">
      <c r="A12" s="7">
        <v>21010001</v>
      </c>
      <c r="B12" s="7" t="s">
        <v>122</v>
      </c>
      <c r="C12" s="155">
        <v>5000</v>
      </c>
      <c r="M12" s="147"/>
    </row>
    <row r="13" spans="1:13" s="9" customFormat="1" ht="19.5">
      <c r="A13" s="7"/>
      <c r="B13" s="7" t="s">
        <v>10</v>
      </c>
      <c r="C13" s="10">
        <v>0</v>
      </c>
      <c r="M13" s="147"/>
    </row>
    <row r="14" spans="1:13" s="2" customFormat="1" ht="19.5">
      <c r="A14" s="11"/>
      <c r="B14" s="12" t="s">
        <v>123</v>
      </c>
      <c r="C14" s="15">
        <f>SUM(C8:C13)</f>
        <v>5000</v>
      </c>
      <c r="M14" s="146"/>
    </row>
    <row r="15" spans="1:13" s="2" customFormat="1" ht="19.5">
      <c r="A15" s="14"/>
      <c r="B15" s="14"/>
      <c r="C15" s="14"/>
      <c r="M15" s="146"/>
    </row>
    <row r="16" spans="1:13" s="2" customFormat="1" ht="19.5">
      <c r="A16" s="4" t="s">
        <v>11</v>
      </c>
      <c r="B16" s="4"/>
      <c r="C16" s="4"/>
      <c r="M16" s="146"/>
    </row>
    <row r="17" spans="1:13" s="2" customFormat="1" ht="19.5">
      <c r="A17" s="5" t="s">
        <v>3</v>
      </c>
      <c r="B17" s="4"/>
      <c r="C17" s="6" t="s">
        <v>4</v>
      </c>
      <c r="M17" s="146"/>
    </row>
    <row r="18" spans="1:13" s="9" customFormat="1" ht="19.5">
      <c r="A18" s="7"/>
      <c r="B18" s="7" t="s">
        <v>12</v>
      </c>
      <c r="C18" s="8">
        <v>0</v>
      </c>
      <c r="M18" s="147"/>
    </row>
    <row r="19" spans="1:13" s="9" customFormat="1" ht="19.5">
      <c r="A19" s="7"/>
      <c r="B19" s="7" t="s">
        <v>13</v>
      </c>
      <c r="C19" s="8">
        <v>0</v>
      </c>
      <c r="M19" s="147"/>
    </row>
    <row r="20" spans="1:13" s="9" customFormat="1" ht="19.5">
      <c r="A20" s="7"/>
      <c r="B20" s="7" t="s">
        <v>14</v>
      </c>
      <c r="C20" s="8">
        <v>0</v>
      </c>
      <c r="M20" s="147"/>
    </row>
    <row r="21" spans="1:13" s="9" customFormat="1" ht="19.5">
      <c r="A21" s="7"/>
      <c r="B21" s="7" t="s">
        <v>15</v>
      </c>
      <c r="C21" s="8">
        <v>0</v>
      </c>
      <c r="M21" s="147"/>
    </row>
    <row r="22" spans="1:13" s="9" customFormat="1" ht="19.5">
      <c r="A22" s="7"/>
      <c r="B22" s="7" t="s">
        <v>16</v>
      </c>
      <c r="C22" s="10">
        <v>0</v>
      </c>
      <c r="M22" s="147"/>
    </row>
    <row r="23" spans="1:13" s="2" customFormat="1" ht="19.5">
      <c r="A23" s="11"/>
      <c r="B23" s="12" t="s">
        <v>17</v>
      </c>
      <c r="C23" s="15">
        <f>SUM(C18:C22)</f>
        <v>0</v>
      </c>
      <c r="M23" s="146"/>
    </row>
    <row r="24" spans="1:13" s="2" customFormat="1" ht="19.5">
      <c r="A24" s="14"/>
      <c r="B24" s="14"/>
      <c r="C24" s="14"/>
      <c r="M24" s="146"/>
    </row>
    <row r="25" spans="1:13" s="2" customFormat="1" ht="19.5">
      <c r="A25" s="4" t="s">
        <v>18</v>
      </c>
      <c r="B25" s="4"/>
      <c r="C25" s="4"/>
      <c r="M25" s="146"/>
    </row>
    <row r="26" spans="1:13" s="2" customFormat="1" ht="19.5">
      <c r="A26" s="5" t="s">
        <v>3</v>
      </c>
      <c r="B26" s="4"/>
      <c r="C26" s="6" t="s">
        <v>4</v>
      </c>
      <c r="M26" s="146"/>
    </row>
    <row r="27" spans="1:13" s="9" customFormat="1" ht="19.5">
      <c r="A27" s="7"/>
      <c r="B27" s="7" t="s">
        <v>19</v>
      </c>
      <c r="C27" s="8">
        <v>400</v>
      </c>
      <c r="M27" s="147"/>
    </row>
    <row r="28" spans="1:13" s="9" customFormat="1" ht="19.5">
      <c r="A28" s="7">
        <v>21040001</v>
      </c>
      <c r="B28" s="7" t="s">
        <v>196</v>
      </c>
      <c r="C28" s="8">
        <f>1611.4+1588.1</f>
        <v>3199.5</v>
      </c>
      <c r="M28" s="147"/>
    </row>
    <row r="29" spans="1:13" s="9" customFormat="1" ht="19.5">
      <c r="A29" s="7"/>
      <c r="B29" s="7" t="s">
        <v>20</v>
      </c>
      <c r="C29" s="8">
        <v>500</v>
      </c>
      <c r="M29" s="147"/>
    </row>
    <row r="30" spans="1:13" s="9" customFormat="1" ht="19.5">
      <c r="A30" s="7"/>
      <c r="B30" s="7" t="s">
        <v>21</v>
      </c>
      <c r="C30" s="8">
        <v>200</v>
      </c>
      <c r="M30" s="147"/>
    </row>
    <row r="31" spans="1:13" s="9" customFormat="1" ht="19.5">
      <c r="A31" s="7"/>
      <c r="B31" s="7" t="s">
        <v>22</v>
      </c>
      <c r="C31" s="8">
        <v>0</v>
      </c>
      <c r="M31" s="147"/>
    </row>
    <row r="32" spans="1:13" s="9" customFormat="1" ht="19.5">
      <c r="A32" s="7"/>
      <c r="B32" s="7" t="s">
        <v>23</v>
      </c>
      <c r="C32" s="8">
        <v>0</v>
      </c>
      <c r="M32" s="147"/>
    </row>
    <row r="33" spans="1:13" s="9" customFormat="1" ht="19.5">
      <c r="A33" s="7"/>
      <c r="B33" s="7" t="s">
        <v>24</v>
      </c>
      <c r="C33" s="8">
        <v>0</v>
      </c>
      <c r="M33" s="147"/>
    </row>
    <row r="34" spans="1:13" s="9" customFormat="1" ht="19.5">
      <c r="A34" s="7"/>
      <c r="B34" s="7" t="s">
        <v>25</v>
      </c>
      <c r="C34" s="8">
        <v>400</v>
      </c>
      <c r="M34" s="147"/>
    </row>
    <row r="35" spans="1:13" s="9" customFormat="1" ht="19.5">
      <c r="A35" s="7">
        <v>21030006</v>
      </c>
      <c r="B35" s="7" t="s">
        <v>26</v>
      </c>
      <c r="C35" s="8">
        <v>572.29</v>
      </c>
      <c r="M35" s="147"/>
    </row>
    <row r="36" spans="1:13" s="9" customFormat="1" ht="19.5">
      <c r="A36" s="7">
        <v>21030006</v>
      </c>
      <c r="B36" s="7" t="s">
        <v>27</v>
      </c>
      <c r="C36" s="8">
        <v>73</v>
      </c>
      <c r="M36" s="147"/>
    </row>
    <row r="37" spans="1:13" s="9" customFormat="1" ht="19.5">
      <c r="A37" s="7"/>
      <c r="B37" s="7" t="s">
        <v>28</v>
      </c>
      <c r="C37" s="8">
        <v>0</v>
      </c>
      <c r="M37" s="147"/>
    </row>
    <row r="38" spans="1:13" s="9" customFormat="1" ht="19.5">
      <c r="A38" s="7"/>
      <c r="B38" s="7" t="s">
        <v>29</v>
      </c>
      <c r="C38" s="8">
        <v>0</v>
      </c>
      <c r="M38" s="147"/>
    </row>
    <row r="39" spans="1:13" s="2" customFormat="1" ht="19.5">
      <c r="A39" s="11"/>
      <c r="B39" s="12" t="s">
        <v>30</v>
      </c>
      <c r="C39" s="15">
        <f>SUM(C27:C38)</f>
        <v>5344.79</v>
      </c>
      <c r="M39" s="146"/>
    </row>
    <row r="40" spans="1:13" s="2" customFormat="1" ht="19.5">
      <c r="A40" s="14"/>
      <c r="B40" s="14"/>
      <c r="C40" s="14"/>
      <c r="M40" s="146"/>
    </row>
    <row r="41" spans="1:13" s="2" customFormat="1" ht="19.5">
      <c r="A41" s="4" t="s">
        <v>31</v>
      </c>
      <c r="B41" s="4"/>
      <c r="C41" s="4"/>
      <c r="M41" s="146"/>
    </row>
    <row r="42" spans="1:13" s="2" customFormat="1" ht="19.5">
      <c r="A42" s="5" t="s">
        <v>3</v>
      </c>
      <c r="B42" s="4"/>
      <c r="C42" s="6" t="s">
        <v>4</v>
      </c>
      <c r="M42" s="146"/>
    </row>
    <row r="43" spans="1:13" s="9" customFormat="1" ht="19.5">
      <c r="A43" s="7"/>
      <c r="B43" s="7" t="s">
        <v>32</v>
      </c>
      <c r="C43" s="8">
        <v>0</v>
      </c>
      <c r="M43" s="147"/>
    </row>
    <row r="44" spans="1:13" s="9" customFormat="1" ht="19.5">
      <c r="A44" s="7"/>
      <c r="B44" s="7" t="s">
        <v>124</v>
      </c>
      <c r="C44" s="8">
        <v>0</v>
      </c>
      <c r="M44" s="147"/>
    </row>
    <row r="45" spans="1:13" s="9" customFormat="1" ht="19.5">
      <c r="A45" s="7"/>
      <c r="B45" s="7" t="s">
        <v>33</v>
      </c>
      <c r="C45" s="8">
        <v>0</v>
      </c>
      <c r="M45" s="147"/>
    </row>
    <row r="46" spans="1:13" s="9" customFormat="1" ht="19.5">
      <c r="A46" s="7"/>
      <c r="B46" s="7" t="s">
        <v>34</v>
      </c>
      <c r="C46" s="8">
        <v>0</v>
      </c>
      <c r="M46" s="147"/>
    </row>
    <row r="47" spans="1:13" s="9" customFormat="1" ht="19.5">
      <c r="A47" s="7"/>
      <c r="B47" s="7" t="s">
        <v>35</v>
      </c>
      <c r="C47" s="8">
        <v>0</v>
      </c>
      <c r="M47" s="147"/>
    </row>
    <row r="48" spans="1:13" s="9" customFormat="1" ht="19.5">
      <c r="A48" s="7"/>
      <c r="B48" s="7" t="s">
        <v>125</v>
      </c>
      <c r="C48" s="8">
        <v>0</v>
      </c>
      <c r="M48" s="147"/>
    </row>
    <row r="49" spans="1:13" s="9" customFormat="1" ht="19.5">
      <c r="A49" s="7"/>
      <c r="B49" s="7" t="s">
        <v>36</v>
      </c>
      <c r="C49" s="8">
        <v>0</v>
      </c>
      <c r="M49" s="147"/>
    </row>
    <row r="50" spans="1:13" s="9" customFormat="1" ht="19.5">
      <c r="A50" s="7"/>
      <c r="B50" s="7" t="s">
        <v>139</v>
      </c>
      <c r="C50" s="8">
        <v>0</v>
      </c>
      <c r="M50" s="147"/>
    </row>
    <row r="51" spans="1:13" s="9" customFormat="1" ht="19.5">
      <c r="A51" s="7"/>
      <c r="B51" s="7" t="s">
        <v>140</v>
      </c>
      <c r="C51" s="8">
        <v>0</v>
      </c>
      <c r="M51" s="147"/>
    </row>
    <row r="52" spans="1:13" s="9" customFormat="1" ht="19.5">
      <c r="A52" s="7"/>
      <c r="B52" s="51" t="s">
        <v>128</v>
      </c>
      <c r="C52" s="8">
        <v>0</v>
      </c>
      <c r="M52" s="147"/>
    </row>
    <row r="53" spans="1:13" s="9" customFormat="1" ht="23.25">
      <c r="A53" s="7"/>
      <c r="B53" s="7" t="s">
        <v>37</v>
      </c>
      <c r="C53" s="8">
        <v>0</v>
      </c>
      <c r="K53" s="140">
        <f>PREVISIONE!B29</f>
        <v>9467.1200000000026</v>
      </c>
      <c r="L53" s="143" t="s">
        <v>158</v>
      </c>
      <c r="M53" s="148">
        <f>PREVISIONE!I2</f>
        <v>0.21996437823834192</v>
      </c>
    </row>
    <row r="54" spans="1:13" s="2" customFormat="1" ht="23.25">
      <c r="A54" s="21"/>
      <c r="B54" s="21" t="s">
        <v>137</v>
      </c>
      <c r="C54" s="151">
        <f>1641.82+480</f>
        <v>2121.8199999999997</v>
      </c>
      <c r="K54" s="150">
        <v>30000</v>
      </c>
      <c r="L54" s="144" t="s">
        <v>159</v>
      </c>
      <c r="M54" s="139">
        <f>+PREVISIONE!I3</f>
        <v>4.3758095854922276E-2</v>
      </c>
    </row>
    <row r="55" spans="1:13" s="2" customFormat="1" ht="23.25">
      <c r="A55" s="22"/>
      <c r="B55" s="46" t="s">
        <v>136</v>
      </c>
      <c r="C55" s="20">
        <v>0</v>
      </c>
      <c r="L55" s="145" t="s">
        <v>141</v>
      </c>
      <c r="M55" s="139">
        <f>+PREVISIONE!I4</f>
        <v>3.2342940414507769E-2</v>
      </c>
    </row>
    <row r="56" spans="1:13" s="16" customFormat="1" ht="23.25">
      <c r="A56" s="3"/>
      <c r="B56" s="12" t="s">
        <v>38</v>
      </c>
      <c r="C56" s="13">
        <f>SUM(C43:C54)</f>
        <v>2121.8199999999997</v>
      </c>
      <c r="L56" s="145" t="s">
        <v>142</v>
      </c>
      <c r="M56" s="139">
        <f>+PREVISIONE!I5</f>
        <v>0.31962435233160613</v>
      </c>
    </row>
    <row r="57" spans="1:13" s="2" customFormat="1" ht="23.25">
      <c r="A57" s="3"/>
      <c r="B57" s="3"/>
      <c r="C57" s="3"/>
      <c r="L57" s="145" t="s">
        <v>143</v>
      </c>
      <c r="M57" s="139">
        <f>+PREVISIONE!I6</f>
        <v>2.4732836787564761E-2</v>
      </c>
    </row>
    <row r="58" spans="1:13" s="23" customFormat="1" ht="23.25">
      <c r="A58" s="24" t="s">
        <v>39</v>
      </c>
      <c r="B58" s="24"/>
      <c r="C58" s="24"/>
      <c r="L58" s="145" t="s">
        <v>144</v>
      </c>
      <c r="M58" s="139">
        <f>+PREVISIONE!I7</f>
        <v>8.1808613989637291E-2</v>
      </c>
    </row>
    <row r="59" spans="1:13" s="23" customFormat="1" ht="23.25">
      <c r="A59" s="25" t="s">
        <v>3</v>
      </c>
      <c r="B59" s="26"/>
      <c r="C59" s="38" t="s">
        <v>4</v>
      </c>
      <c r="L59" s="145" t="s">
        <v>145</v>
      </c>
      <c r="M59" s="139">
        <f>+PREVISIONE!I8</f>
        <v>1.3317681347150258E-2</v>
      </c>
    </row>
    <row r="60" spans="1:13" s="23" customFormat="1" ht="40.5">
      <c r="A60" s="24" t="s">
        <v>204</v>
      </c>
      <c r="B60" s="42" t="s">
        <v>114</v>
      </c>
      <c r="C60" s="39">
        <v>0</v>
      </c>
      <c r="L60" s="145" t="s">
        <v>146</v>
      </c>
      <c r="M60" s="139">
        <f>+PREVISIONE!I9</f>
        <v>1.1415155440414507E-2</v>
      </c>
    </row>
    <row r="61" spans="1:13" s="23" customFormat="1" ht="23.25">
      <c r="A61" s="22" t="s">
        <v>205</v>
      </c>
      <c r="B61" s="22" t="s">
        <v>92</v>
      </c>
      <c r="C61" s="142">
        <f>(K54/100)*(M53*100)</f>
        <v>6598.9313471502574</v>
      </c>
      <c r="L61" s="145" t="s">
        <v>147</v>
      </c>
      <c r="M61" s="139">
        <f>+PREVISIONE!I10</f>
        <v>3.8050518134715022E-3</v>
      </c>
    </row>
    <row r="62" spans="1:13" s="23" customFormat="1" ht="23.25">
      <c r="A62" s="22" t="s">
        <v>206</v>
      </c>
      <c r="B62" s="22" t="s">
        <v>93</v>
      </c>
      <c r="C62" s="39">
        <v>0</v>
      </c>
      <c r="L62" s="145" t="s">
        <v>148</v>
      </c>
      <c r="M62" s="139">
        <f>+PREVISIONE!I11</f>
        <v>3.6147992227979271E-2</v>
      </c>
    </row>
    <row r="63" spans="1:13" s="23" customFormat="1" ht="23.25">
      <c r="A63" s="22" t="s">
        <v>207</v>
      </c>
      <c r="B63" s="22" t="s">
        <v>94</v>
      </c>
      <c r="C63" s="39">
        <v>0</v>
      </c>
      <c r="L63" s="145" t="s">
        <v>149</v>
      </c>
      <c r="M63" s="139">
        <f>+PREVISIONE!I12</f>
        <v>1.9025259067357511E-3</v>
      </c>
    </row>
    <row r="64" spans="1:13" s="23" customFormat="1" ht="23.25">
      <c r="A64" s="22" t="s">
        <v>208</v>
      </c>
      <c r="B64" s="22" t="s">
        <v>95</v>
      </c>
      <c r="C64" s="39">
        <v>0</v>
      </c>
      <c r="L64" s="145" t="s">
        <v>150</v>
      </c>
      <c r="M64" s="139">
        <f>+PREVISIONE!I13</f>
        <v>7.8003562176165803E-2</v>
      </c>
    </row>
    <row r="65" spans="1:13" s="23" customFormat="1" ht="23.25">
      <c r="A65" s="22" t="s">
        <v>209</v>
      </c>
      <c r="B65" s="22" t="s">
        <v>96</v>
      </c>
      <c r="C65" s="39">
        <v>0</v>
      </c>
      <c r="L65" s="145" t="s">
        <v>151</v>
      </c>
      <c r="M65" s="139">
        <f>+PREVISIONE!I14</f>
        <v>1.712273316062176E-2</v>
      </c>
    </row>
    <row r="66" spans="1:13" s="23" customFormat="1" ht="20.100000000000001" customHeight="1">
      <c r="A66" s="22" t="s">
        <v>210</v>
      </c>
      <c r="B66" s="46" t="s">
        <v>116</v>
      </c>
      <c r="C66" s="39">
        <v>0</v>
      </c>
      <c r="D66" s="184" t="s">
        <v>138</v>
      </c>
      <c r="E66" s="185"/>
      <c r="F66" s="185"/>
      <c r="G66" s="185"/>
      <c r="H66" s="185"/>
      <c r="L66" s="145" t="s">
        <v>152</v>
      </c>
      <c r="M66" s="139">
        <f>+PREVISIONE!I15</f>
        <v>1.5220207253886009E-2</v>
      </c>
    </row>
    <row r="67" spans="1:13" s="23" customFormat="1" ht="23.25">
      <c r="A67" s="22"/>
      <c r="B67" s="22"/>
      <c r="C67" s="39"/>
      <c r="D67" s="184"/>
      <c r="E67" s="185"/>
      <c r="F67" s="185"/>
      <c r="G67" s="185"/>
      <c r="H67" s="185"/>
      <c r="L67" s="145" t="s">
        <v>153</v>
      </c>
      <c r="M67" s="139">
        <f>+PREVISIONE!I16</f>
        <v>3.8050518134715022E-3</v>
      </c>
    </row>
    <row r="68" spans="1:13" s="23" customFormat="1" ht="40.5">
      <c r="A68" s="24" t="s">
        <v>211</v>
      </c>
      <c r="B68" s="42" t="s">
        <v>97</v>
      </c>
      <c r="C68" s="39">
        <v>0</v>
      </c>
      <c r="D68" s="184"/>
      <c r="E68" s="185"/>
      <c r="F68" s="185"/>
      <c r="G68" s="185"/>
      <c r="H68" s="185"/>
      <c r="L68" s="145" t="s">
        <v>154</v>
      </c>
      <c r="M68" s="139">
        <f>+PREVISIONE!I17</f>
        <v>1.9025259067357511E-2</v>
      </c>
    </row>
    <row r="69" spans="1:13" s="23" customFormat="1" ht="23.25">
      <c r="A69" s="22" t="s">
        <v>212</v>
      </c>
      <c r="B69" s="22" t="s">
        <v>92</v>
      </c>
      <c r="C69" s="142">
        <f>(K54/100)*(M54*100)</f>
        <v>1312.7428756476681</v>
      </c>
      <c r="D69" s="184"/>
      <c r="E69" s="185"/>
      <c r="F69" s="185"/>
      <c r="G69" s="185"/>
      <c r="H69" s="185"/>
      <c r="L69" s="145" t="s">
        <v>155</v>
      </c>
      <c r="M69" s="139">
        <f>+PREVISIONE!I18</f>
        <v>6.6588406735751282E-2</v>
      </c>
    </row>
    <row r="70" spans="1:13" s="23" customFormat="1" ht="23.25">
      <c r="A70" s="22" t="s">
        <v>213</v>
      </c>
      <c r="B70" s="22" t="s">
        <v>93</v>
      </c>
      <c r="C70" s="39">
        <v>0</v>
      </c>
      <c r="D70" s="184"/>
      <c r="E70" s="185"/>
      <c r="F70" s="185"/>
      <c r="G70" s="185"/>
      <c r="H70" s="185"/>
      <c r="L70" s="145" t="s">
        <v>156</v>
      </c>
      <c r="M70" s="139">
        <f>+PREVISIONE!I19</f>
        <v>1.1415155440414507E-2</v>
      </c>
    </row>
    <row r="71" spans="1:13" s="23" customFormat="1" ht="19.5">
      <c r="A71" s="22" t="s">
        <v>214</v>
      </c>
      <c r="B71" s="22" t="s">
        <v>94</v>
      </c>
      <c r="C71" s="39">
        <v>0</v>
      </c>
      <c r="D71" s="184"/>
      <c r="E71" s="185"/>
      <c r="F71" s="185"/>
      <c r="G71" s="185"/>
      <c r="H71" s="185"/>
      <c r="M71" s="149"/>
    </row>
    <row r="72" spans="1:13" s="23" customFormat="1" ht="19.5">
      <c r="A72" s="22" t="s">
        <v>215</v>
      </c>
      <c r="B72" s="22" t="s">
        <v>95</v>
      </c>
      <c r="C72" s="39">
        <v>0</v>
      </c>
      <c r="D72" s="184"/>
      <c r="E72" s="185"/>
      <c r="F72" s="185"/>
      <c r="G72" s="185"/>
      <c r="H72" s="185"/>
      <c r="M72" s="149"/>
    </row>
    <row r="73" spans="1:13" s="23" customFormat="1" ht="19.5">
      <c r="A73" s="22" t="s">
        <v>216</v>
      </c>
      <c r="B73" s="22" t="s">
        <v>96</v>
      </c>
      <c r="C73" s="39">
        <v>0</v>
      </c>
      <c r="D73" s="184"/>
      <c r="E73" s="185"/>
      <c r="F73" s="185"/>
      <c r="G73" s="185"/>
      <c r="H73" s="185"/>
      <c r="M73" s="149"/>
    </row>
    <row r="74" spans="1:13" s="23" customFormat="1" ht="19.5">
      <c r="A74" s="22"/>
      <c r="B74" s="22"/>
      <c r="C74" s="39"/>
      <c r="D74" s="184"/>
      <c r="E74" s="185"/>
      <c r="F74" s="185"/>
      <c r="G74" s="185"/>
      <c r="H74" s="185"/>
      <c r="M74" s="149"/>
    </row>
    <row r="75" spans="1:13" s="23" customFormat="1" ht="39">
      <c r="A75" s="24" t="s">
        <v>217</v>
      </c>
      <c r="B75" s="42" t="s">
        <v>98</v>
      </c>
      <c r="C75" s="39">
        <v>0</v>
      </c>
      <c r="D75" s="184"/>
      <c r="E75" s="185"/>
      <c r="F75" s="185"/>
      <c r="G75" s="185"/>
      <c r="H75" s="185"/>
      <c r="M75" s="149"/>
    </row>
    <row r="76" spans="1:13" s="23" customFormat="1" ht="19.5">
      <c r="A76" s="22" t="s">
        <v>218</v>
      </c>
      <c r="B76" s="22" t="s">
        <v>92</v>
      </c>
      <c r="C76" s="142">
        <f>(K54/100)*(M68*100)</f>
        <v>570.75777202072538</v>
      </c>
      <c r="D76" s="184"/>
      <c r="E76" s="185"/>
      <c r="F76" s="185"/>
      <c r="G76" s="185"/>
      <c r="H76" s="185"/>
      <c r="M76" s="149"/>
    </row>
    <row r="77" spans="1:13" s="23" customFormat="1" ht="19.5">
      <c r="A77" s="22" t="s">
        <v>219</v>
      </c>
      <c r="B77" s="22" t="s">
        <v>93</v>
      </c>
      <c r="C77" s="39"/>
      <c r="D77" s="184"/>
      <c r="E77" s="185"/>
      <c r="F77" s="185"/>
      <c r="G77" s="185"/>
      <c r="H77" s="185"/>
      <c r="M77" s="149"/>
    </row>
    <row r="78" spans="1:13" s="23" customFormat="1" ht="19.5">
      <c r="A78" s="22" t="s">
        <v>220</v>
      </c>
      <c r="B78" s="22" t="s">
        <v>94</v>
      </c>
      <c r="C78" s="39"/>
      <c r="D78" s="184"/>
      <c r="E78" s="185"/>
      <c r="F78" s="185"/>
      <c r="G78" s="185"/>
      <c r="H78" s="185"/>
      <c r="M78" s="149"/>
    </row>
    <row r="79" spans="1:13" s="23" customFormat="1" ht="19.5">
      <c r="A79" s="22" t="s">
        <v>221</v>
      </c>
      <c r="B79" s="22" t="s">
        <v>95</v>
      </c>
      <c r="C79" s="39">
        <v>0</v>
      </c>
      <c r="D79" s="184"/>
      <c r="E79" s="185"/>
      <c r="F79" s="185"/>
      <c r="G79" s="185"/>
      <c r="H79" s="185"/>
      <c r="M79" s="149"/>
    </row>
    <row r="80" spans="1:13" s="23" customFormat="1" ht="19.5">
      <c r="A80" s="22" t="s">
        <v>222</v>
      </c>
      <c r="B80" s="22" t="s">
        <v>96</v>
      </c>
      <c r="C80" s="39">
        <v>0</v>
      </c>
      <c r="D80" s="184"/>
      <c r="E80" s="185"/>
      <c r="F80" s="185"/>
      <c r="G80" s="185"/>
      <c r="H80" s="185"/>
      <c r="M80" s="149"/>
    </row>
    <row r="81" spans="1:13" s="23" customFormat="1" ht="19.5">
      <c r="A81" s="22"/>
      <c r="B81" s="22"/>
      <c r="C81" s="39">
        <v>0</v>
      </c>
      <c r="D81" s="184"/>
      <c r="E81" s="185"/>
      <c r="F81" s="185"/>
      <c r="G81" s="185"/>
      <c r="H81" s="185"/>
      <c r="M81" s="149"/>
    </row>
    <row r="82" spans="1:13" s="23" customFormat="1" ht="39">
      <c r="A82" s="24" t="s">
        <v>223</v>
      </c>
      <c r="B82" s="42" t="s">
        <v>115</v>
      </c>
      <c r="C82" s="39">
        <v>0</v>
      </c>
      <c r="D82" s="184"/>
      <c r="E82" s="185"/>
      <c r="F82" s="185"/>
      <c r="G82" s="185"/>
      <c r="H82" s="185"/>
      <c r="M82" s="149"/>
    </row>
    <row r="83" spans="1:13" s="23" customFormat="1" ht="19.5">
      <c r="A83" s="22" t="s">
        <v>224</v>
      </c>
      <c r="B83" s="22" t="s">
        <v>92</v>
      </c>
      <c r="C83" s="142">
        <f>(K54/100)*(M61*100)</f>
        <v>114.15155440414507</v>
      </c>
      <c r="D83" s="184"/>
      <c r="E83" s="185"/>
      <c r="F83" s="185"/>
      <c r="G83" s="185"/>
      <c r="H83" s="185"/>
      <c r="M83" s="149"/>
    </row>
    <row r="84" spans="1:13" s="23" customFormat="1" ht="19.5">
      <c r="A84" s="22" t="s">
        <v>225</v>
      </c>
      <c r="B84" s="22" t="s">
        <v>93</v>
      </c>
      <c r="C84" s="39"/>
      <c r="D84" s="184"/>
      <c r="E84" s="185"/>
      <c r="F84" s="185"/>
      <c r="G84" s="185"/>
      <c r="H84" s="185"/>
      <c r="M84" s="149"/>
    </row>
    <row r="85" spans="1:13" s="23" customFormat="1" ht="20.25" thickBot="1">
      <c r="A85" s="22" t="s">
        <v>226</v>
      </c>
      <c r="B85" s="22" t="s">
        <v>94</v>
      </c>
      <c r="C85" s="39"/>
      <c r="D85" s="184"/>
      <c r="E85" s="185"/>
      <c r="F85" s="185"/>
      <c r="G85" s="185"/>
      <c r="H85" s="185"/>
      <c r="M85" s="149"/>
    </row>
    <row r="86" spans="1:13" s="23" customFormat="1" ht="19.5">
      <c r="A86" s="22" t="s">
        <v>226</v>
      </c>
      <c r="B86" s="22" t="s">
        <v>95</v>
      </c>
      <c r="C86" s="39">
        <v>0</v>
      </c>
      <c r="E86" s="158" t="s">
        <v>158</v>
      </c>
      <c r="F86" s="159">
        <f>C61</f>
        <v>6598.9313471502574</v>
      </c>
      <c r="M86" s="149"/>
    </row>
    <row r="87" spans="1:13" s="23" customFormat="1" ht="19.5">
      <c r="A87" s="22" t="s">
        <v>227</v>
      </c>
      <c r="B87" s="22" t="s">
        <v>96</v>
      </c>
      <c r="C87" s="39">
        <v>0</v>
      </c>
      <c r="E87" s="160" t="s">
        <v>321</v>
      </c>
      <c r="F87" s="161">
        <f>C83+C76+C90+C97+C104+C111+C118+C125</f>
        <v>4109.4559585492225</v>
      </c>
      <c r="M87" s="149"/>
    </row>
    <row r="88" spans="1:13" s="23" customFormat="1" ht="39">
      <c r="A88" s="22"/>
      <c r="B88" s="22"/>
      <c r="C88" s="39">
        <v>0</v>
      </c>
      <c r="E88" s="160" t="s">
        <v>322</v>
      </c>
      <c r="F88" s="162">
        <f>C146+C160+C153+C139+C132+C167+C174+C181</f>
        <v>15638.762953367872</v>
      </c>
      <c r="M88" s="149"/>
    </row>
    <row r="89" spans="1:13" s="23" customFormat="1" ht="39.75" thickBot="1">
      <c r="A89" s="24" t="s">
        <v>228</v>
      </c>
      <c r="B89" s="42" t="s">
        <v>99</v>
      </c>
      <c r="C89" s="39">
        <v>0</v>
      </c>
      <c r="E89" s="163" t="s">
        <v>323</v>
      </c>
      <c r="F89" s="164">
        <f>C188+C69</f>
        <v>3652.8497409326419</v>
      </c>
      <c r="M89" s="149"/>
    </row>
    <row r="90" spans="1:13" s="23" customFormat="1" ht="19.5">
      <c r="A90" s="22" t="s">
        <v>229</v>
      </c>
      <c r="B90" s="22" t="s">
        <v>92</v>
      </c>
      <c r="C90" s="141">
        <f>(K54/100)*(M62*100)</f>
        <v>1084.4397668393781</v>
      </c>
      <c r="M90" s="149"/>
    </row>
    <row r="91" spans="1:13" s="23" customFormat="1" ht="19.5">
      <c r="A91" s="22" t="s">
        <v>230</v>
      </c>
      <c r="B91" s="22" t="s">
        <v>93</v>
      </c>
      <c r="C91" s="39"/>
      <c r="M91" s="149"/>
    </row>
    <row r="92" spans="1:13" s="23" customFormat="1" ht="19.5">
      <c r="A92" s="22" t="s">
        <v>231</v>
      </c>
      <c r="B92" s="22" t="s">
        <v>94</v>
      </c>
      <c r="C92" s="39"/>
      <c r="M92" s="149"/>
    </row>
    <row r="93" spans="1:13" s="23" customFormat="1" ht="19.5">
      <c r="A93" s="22" t="s">
        <v>232</v>
      </c>
      <c r="B93" s="22" t="s">
        <v>95</v>
      </c>
      <c r="C93" s="39">
        <v>0</v>
      </c>
      <c r="M93" s="149"/>
    </row>
    <row r="94" spans="1:13" s="23" customFormat="1" ht="19.5">
      <c r="A94" s="22" t="s">
        <v>233</v>
      </c>
      <c r="B94" s="22" t="s">
        <v>96</v>
      </c>
      <c r="C94" s="39">
        <v>0</v>
      </c>
      <c r="M94" s="149"/>
    </row>
    <row r="95" spans="1:13" s="23" customFormat="1" ht="19.5">
      <c r="A95" s="22"/>
      <c r="B95" s="22"/>
      <c r="C95" s="39">
        <v>0</v>
      </c>
      <c r="M95" s="149"/>
    </row>
    <row r="96" spans="1:13" s="23" customFormat="1" ht="39">
      <c r="A96" s="24" t="s">
        <v>234</v>
      </c>
      <c r="B96" s="42" t="s">
        <v>100</v>
      </c>
      <c r="C96" s="39">
        <v>0</v>
      </c>
      <c r="M96" s="149"/>
    </row>
    <row r="97" spans="1:13" s="23" customFormat="1" ht="19.5">
      <c r="A97" s="22" t="s">
        <v>235</v>
      </c>
      <c r="B97" s="22" t="s">
        <v>92</v>
      </c>
      <c r="C97" s="141">
        <f>(K54/100)*(M67*100)</f>
        <v>114.15155440414507</v>
      </c>
      <c r="M97" s="149"/>
    </row>
    <row r="98" spans="1:13" s="23" customFormat="1" ht="19.5">
      <c r="A98" s="22" t="s">
        <v>236</v>
      </c>
      <c r="B98" s="22" t="s">
        <v>93</v>
      </c>
      <c r="C98" s="39"/>
      <c r="M98" s="149"/>
    </row>
    <row r="99" spans="1:13" s="23" customFormat="1" ht="19.5">
      <c r="A99" s="22" t="s">
        <v>237</v>
      </c>
      <c r="B99" s="22" t="s">
        <v>94</v>
      </c>
      <c r="C99" s="39"/>
      <c r="M99" s="149"/>
    </row>
    <row r="100" spans="1:13" s="23" customFormat="1" ht="19.5">
      <c r="A100" s="22" t="s">
        <v>238</v>
      </c>
      <c r="B100" s="22" t="s">
        <v>95</v>
      </c>
      <c r="C100" s="39">
        <v>0</v>
      </c>
      <c r="M100" s="149"/>
    </row>
    <row r="101" spans="1:13" s="23" customFormat="1" ht="19.5">
      <c r="A101" s="22" t="s">
        <v>239</v>
      </c>
      <c r="B101" s="22" t="s">
        <v>96</v>
      </c>
      <c r="C101" s="39">
        <v>0</v>
      </c>
      <c r="M101" s="149"/>
    </row>
    <row r="102" spans="1:13" s="23" customFormat="1" ht="19.5">
      <c r="A102" s="22"/>
      <c r="B102" s="22"/>
      <c r="C102" s="39">
        <v>0</v>
      </c>
      <c r="M102" s="149"/>
    </row>
    <row r="103" spans="1:13" s="23" customFormat="1" ht="39">
      <c r="A103" s="24" t="s">
        <v>240</v>
      </c>
      <c r="B103" s="42" t="s">
        <v>101</v>
      </c>
      <c r="C103" s="39">
        <v>0</v>
      </c>
      <c r="M103" s="149"/>
    </row>
    <row r="104" spans="1:13" s="23" customFormat="1" ht="19.5">
      <c r="A104" s="22" t="s">
        <v>241</v>
      </c>
      <c r="B104" s="22" t="s">
        <v>92</v>
      </c>
      <c r="C104" s="141">
        <f>(K54/100)*(M55*100)</f>
        <v>970.28821243523305</v>
      </c>
      <c r="M104" s="149"/>
    </row>
    <row r="105" spans="1:13" s="23" customFormat="1" ht="19.5">
      <c r="A105" s="22" t="s">
        <v>242</v>
      </c>
      <c r="B105" s="22" t="s">
        <v>93</v>
      </c>
      <c r="C105" s="39"/>
      <c r="M105" s="149"/>
    </row>
    <row r="106" spans="1:13" s="23" customFormat="1" ht="19.5">
      <c r="A106" s="22" t="s">
        <v>243</v>
      </c>
      <c r="B106" s="22" t="s">
        <v>94</v>
      </c>
      <c r="C106" s="39"/>
      <c r="M106" s="149"/>
    </row>
    <row r="107" spans="1:13" s="23" customFormat="1" ht="19.5">
      <c r="A107" s="22" t="s">
        <v>244</v>
      </c>
      <c r="B107" s="22" t="s">
        <v>95</v>
      </c>
      <c r="C107" s="39">
        <v>0</v>
      </c>
      <c r="M107" s="149"/>
    </row>
    <row r="108" spans="1:13" s="23" customFormat="1" ht="19.5">
      <c r="A108" s="22" t="s">
        <v>245</v>
      </c>
      <c r="B108" s="22" t="s">
        <v>96</v>
      </c>
      <c r="C108" s="39">
        <v>0</v>
      </c>
      <c r="M108" s="149"/>
    </row>
    <row r="109" spans="1:13" s="23" customFormat="1" ht="19.5">
      <c r="A109" s="22"/>
      <c r="B109" s="22"/>
      <c r="C109" s="39">
        <v>0</v>
      </c>
      <c r="M109" s="149"/>
    </row>
    <row r="110" spans="1:13" s="23" customFormat="1" ht="39">
      <c r="A110" s="24" t="s">
        <v>246</v>
      </c>
      <c r="B110" s="42" t="s">
        <v>102</v>
      </c>
      <c r="C110" s="39">
        <v>0</v>
      </c>
      <c r="M110" s="149"/>
    </row>
    <row r="111" spans="1:13" s="23" customFormat="1" ht="19.5">
      <c r="A111" s="22" t="s">
        <v>247</v>
      </c>
      <c r="B111" s="22" t="s">
        <v>92</v>
      </c>
      <c r="C111" s="141">
        <f>(K54/100)*(M66*100)</f>
        <v>456.6062176165803</v>
      </c>
      <c r="M111" s="149"/>
    </row>
    <row r="112" spans="1:13" s="23" customFormat="1" ht="19.5">
      <c r="A112" s="22" t="s">
        <v>248</v>
      </c>
      <c r="B112" s="22" t="s">
        <v>93</v>
      </c>
      <c r="C112" s="39"/>
      <c r="M112" s="149"/>
    </row>
    <row r="113" spans="1:13" s="23" customFormat="1" ht="19.5">
      <c r="A113" s="22" t="s">
        <v>249</v>
      </c>
      <c r="B113" s="22" t="s">
        <v>94</v>
      </c>
      <c r="C113" s="39"/>
      <c r="M113" s="149"/>
    </row>
    <row r="114" spans="1:13" s="23" customFormat="1" ht="19.5">
      <c r="A114" s="22" t="s">
        <v>250</v>
      </c>
      <c r="B114" s="22" t="s">
        <v>95</v>
      </c>
      <c r="C114" s="39">
        <v>0</v>
      </c>
      <c r="M114" s="149"/>
    </row>
    <row r="115" spans="1:13" s="23" customFormat="1" ht="19.5">
      <c r="A115" s="22" t="s">
        <v>251</v>
      </c>
      <c r="B115" s="22" t="s">
        <v>96</v>
      </c>
      <c r="C115" s="39">
        <v>0</v>
      </c>
      <c r="M115" s="149"/>
    </row>
    <row r="116" spans="1:13" s="23" customFormat="1" ht="19.5">
      <c r="A116" s="22"/>
      <c r="B116" s="22"/>
      <c r="C116" s="39">
        <v>0</v>
      </c>
      <c r="M116" s="149"/>
    </row>
    <row r="117" spans="1:13" s="23" customFormat="1" ht="58.5">
      <c r="A117" s="24" t="s">
        <v>252</v>
      </c>
      <c r="B117" s="42" t="s">
        <v>103</v>
      </c>
      <c r="C117" s="39">
        <v>0</v>
      </c>
      <c r="M117" s="149"/>
    </row>
    <row r="118" spans="1:13" s="23" customFormat="1" ht="19.5">
      <c r="A118" s="22" t="s">
        <v>253</v>
      </c>
      <c r="B118" s="22" t="s">
        <v>92</v>
      </c>
      <c r="C118" s="141">
        <f>(K54/100)*(M63*100)</f>
        <v>57.075777202072537</v>
      </c>
      <c r="M118" s="149"/>
    </row>
    <row r="119" spans="1:13" s="23" customFormat="1" ht="19.5">
      <c r="A119" s="22" t="s">
        <v>254</v>
      </c>
      <c r="B119" s="22" t="s">
        <v>93</v>
      </c>
      <c r="C119" s="39"/>
      <c r="M119" s="149"/>
    </row>
    <row r="120" spans="1:13" s="23" customFormat="1" ht="19.5">
      <c r="A120" s="22" t="s">
        <v>255</v>
      </c>
      <c r="B120" s="22" t="s">
        <v>94</v>
      </c>
      <c r="C120" s="39"/>
      <c r="M120" s="149"/>
    </row>
    <row r="121" spans="1:13" s="23" customFormat="1" ht="19.5">
      <c r="A121" s="22" t="s">
        <v>256</v>
      </c>
      <c r="B121" s="22" t="s">
        <v>95</v>
      </c>
      <c r="C121" s="39">
        <v>0</v>
      </c>
      <c r="M121" s="149"/>
    </row>
    <row r="122" spans="1:13" s="23" customFormat="1" ht="19.5">
      <c r="A122" s="22" t="s">
        <v>257</v>
      </c>
      <c r="B122" s="22" t="s">
        <v>96</v>
      </c>
      <c r="C122" s="39">
        <v>0</v>
      </c>
      <c r="M122" s="149"/>
    </row>
    <row r="123" spans="1:13" s="23" customFormat="1" ht="19.5">
      <c r="A123" s="22"/>
      <c r="B123" s="22"/>
      <c r="C123" s="39">
        <v>0</v>
      </c>
      <c r="M123" s="149"/>
    </row>
    <row r="124" spans="1:13" s="23" customFormat="1" ht="39">
      <c r="A124" s="24" t="s">
        <v>258</v>
      </c>
      <c r="B124" s="42" t="s">
        <v>104</v>
      </c>
      <c r="C124" s="39">
        <v>0</v>
      </c>
      <c r="M124" s="149"/>
    </row>
    <row r="125" spans="1:13" s="23" customFormat="1" ht="19.5">
      <c r="A125" s="22" t="s">
        <v>259</v>
      </c>
      <c r="B125" s="22" t="s">
        <v>92</v>
      </c>
      <c r="C125" s="141">
        <f>(K54/100)*(M57*100)</f>
        <v>741.98510362694287</v>
      </c>
      <c r="M125" s="149"/>
    </row>
    <row r="126" spans="1:13" s="23" customFormat="1" ht="19.5">
      <c r="A126" s="22" t="s">
        <v>260</v>
      </c>
      <c r="B126" s="22" t="s">
        <v>93</v>
      </c>
      <c r="C126" s="39"/>
      <c r="M126" s="149"/>
    </row>
    <row r="127" spans="1:13" s="23" customFormat="1" ht="19.5">
      <c r="A127" s="22" t="s">
        <v>261</v>
      </c>
      <c r="B127" s="22" t="s">
        <v>94</v>
      </c>
      <c r="C127" s="39"/>
      <c r="M127" s="149"/>
    </row>
    <row r="128" spans="1:13" s="23" customFormat="1" ht="19.5">
      <c r="A128" s="22" t="s">
        <v>262</v>
      </c>
      <c r="B128" s="22" t="s">
        <v>95</v>
      </c>
      <c r="C128" s="39">
        <v>0</v>
      </c>
      <c r="M128" s="149"/>
    </row>
    <row r="129" spans="1:13" s="23" customFormat="1" ht="19.5">
      <c r="A129" s="22" t="s">
        <v>263</v>
      </c>
      <c r="B129" s="22" t="s">
        <v>96</v>
      </c>
      <c r="C129" s="39">
        <v>0</v>
      </c>
      <c r="M129" s="149"/>
    </row>
    <row r="130" spans="1:13" s="23" customFormat="1" ht="19.5">
      <c r="A130" s="22"/>
      <c r="B130" s="22"/>
      <c r="C130" s="39">
        <v>0</v>
      </c>
      <c r="M130" s="149"/>
    </row>
    <row r="131" spans="1:13" s="23" customFormat="1" ht="39">
      <c r="A131" s="24" t="s">
        <v>264</v>
      </c>
      <c r="B131" s="42" t="s">
        <v>105</v>
      </c>
      <c r="C131" s="39">
        <v>0</v>
      </c>
      <c r="M131" s="149"/>
    </row>
    <row r="132" spans="1:13" s="23" customFormat="1" ht="19.5">
      <c r="A132" s="22" t="s">
        <v>265</v>
      </c>
      <c r="B132" s="22" t="s">
        <v>92</v>
      </c>
      <c r="C132" s="134">
        <f>(K54/100)*(M56*100)</f>
        <v>9588.730569948184</v>
      </c>
      <c r="M132" s="149"/>
    </row>
    <row r="133" spans="1:13" s="23" customFormat="1" ht="19.5">
      <c r="A133" s="22" t="s">
        <v>266</v>
      </c>
      <c r="B133" s="22" t="s">
        <v>93</v>
      </c>
      <c r="C133" s="39"/>
      <c r="M133" s="149"/>
    </row>
    <row r="134" spans="1:13" s="23" customFormat="1" ht="19.5">
      <c r="A134" s="22" t="s">
        <v>267</v>
      </c>
      <c r="B134" s="22" t="s">
        <v>94</v>
      </c>
      <c r="C134" s="39"/>
      <c r="M134" s="149"/>
    </row>
    <row r="135" spans="1:13" s="23" customFormat="1" ht="19.5">
      <c r="A135" s="22" t="s">
        <v>268</v>
      </c>
      <c r="B135" s="22" t="s">
        <v>95</v>
      </c>
      <c r="C135" s="39">
        <v>0</v>
      </c>
      <c r="M135" s="149"/>
    </row>
    <row r="136" spans="1:13" s="23" customFormat="1" ht="19.5">
      <c r="A136" s="22" t="s">
        <v>269</v>
      </c>
      <c r="B136" s="22" t="s">
        <v>96</v>
      </c>
      <c r="C136" s="39">
        <v>0</v>
      </c>
      <c r="M136" s="149"/>
    </row>
    <row r="137" spans="1:13" s="23" customFormat="1" ht="19.5">
      <c r="A137" s="22"/>
      <c r="B137" s="22"/>
      <c r="C137" s="39">
        <v>0</v>
      </c>
      <c r="M137" s="149"/>
    </row>
    <row r="138" spans="1:13" s="23" customFormat="1" ht="39">
      <c r="A138" s="24" t="s">
        <v>270</v>
      </c>
      <c r="B138" s="42" t="s">
        <v>106</v>
      </c>
      <c r="C138" s="39">
        <v>0</v>
      </c>
      <c r="M138" s="149"/>
    </row>
    <row r="139" spans="1:13" s="23" customFormat="1" ht="19.5">
      <c r="A139" s="22" t="s">
        <v>271</v>
      </c>
      <c r="B139" s="22" t="s">
        <v>92</v>
      </c>
      <c r="C139" s="141">
        <f>(K54/100)*(M58*100)</f>
        <v>2454.2584196891189</v>
      </c>
      <c r="M139" s="149"/>
    </row>
    <row r="140" spans="1:13" s="23" customFormat="1" ht="19.5">
      <c r="A140" s="22" t="s">
        <v>272</v>
      </c>
      <c r="B140" s="22" t="s">
        <v>93</v>
      </c>
      <c r="C140" s="39"/>
      <c r="M140" s="149"/>
    </row>
    <row r="141" spans="1:13" s="23" customFormat="1" ht="19.5">
      <c r="A141" s="22" t="s">
        <v>273</v>
      </c>
      <c r="B141" s="22" t="s">
        <v>94</v>
      </c>
      <c r="C141" s="39"/>
      <c r="M141" s="149"/>
    </row>
    <row r="142" spans="1:13" s="23" customFormat="1" ht="19.5">
      <c r="A142" s="22" t="s">
        <v>274</v>
      </c>
      <c r="B142" s="22" t="s">
        <v>95</v>
      </c>
      <c r="C142" s="39">
        <v>0</v>
      </c>
      <c r="M142" s="149"/>
    </row>
    <row r="143" spans="1:13" s="23" customFormat="1" ht="19.5">
      <c r="A143" s="22" t="s">
        <v>275</v>
      </c>
      <c r="B143" s="22" t="s">
        <v>96</v>
      </c>
      <c r="C143" s="39">
        <v>0</v>
      </c>
      <c r="M143" s="149"/>
    </row>
    <row r="144" spans="1:13" s="23" customFormat="1" ht="19.5">
      <c r="A144" s="22"/>
      <c r="B144" s="22"/>
      <c r="C144" s="39">
        <v>0</v>
      </c>
      <c r="M144" s="149"/>
    </row>
    <row r="145" spans="1:13" s="23" customFormat="1" ht="39">
      <c r="A145" s="24" t="s">
        <v>276</v>
      </c>
      <c r="B145" s="42" t="s">
        <v>107</v>
      </c>
      <c r="C145" s="39">
        <v>0</v>
      </c>
      <c r="M145" s="149"/>
    </row>
    <row r="146" spans="1:13" s="23" customFormat="1" ht="19.5">
      <c r="A146" s="22" t="s">
        <v>277</v>
      </c>
      <c r="B146" s="22" t="s">
        <v>92</v>
      </c>
      <c r="C146" s="141">
        <f>(K54/100)*(M60*100)</f>
        <v>342.45466321243521</v>
      </c>
      <c r="M146" s="149"/>
    </row>
    <row r="147" spans="1:13" s="23" customFormat="1" ht="19.5">
      <c r="A147" s="22" t="s">
        <v>278</v>
      </c>
      <c r="B147" s="22" t="s">
        <v>93</v>
      </c>
      <c r="C147" s="39"/>
      <c r="M147" s="149"/>
    </row>
    <row r="148" spans="1:13" s="23" customFormat="1" ht="19.5">
      <c r="A148" s="22" t="s">
        <v>279</v>
      </c>
      <c r="B148" s="22" t="s">
        <v>94</v>
      </c>
      <c r="C148" s="39"/>
      <c r="M148" s="149"/>
    </row>
    <row r="149" spans="1:13" s="23" customFormat="1" ht="19.5">
      <c r="A149" s="22" t="s">
        <v>280</v>
      </c>
      <c r="B149" s="22" t="s">
        <v>95</v>
      </c>
      <c r="C149" s="39">
        <v>0</v>
      </c>
      <c r="M149" s="149"/>
    </row>
    <row r="150" spans="1:13" s="23" customFormat="1" ht="19.5">
      <c r="A150" s="22" t="s">
        <v>281</v>
      </c>
      <c r="B150" s="22" t="s">
        <v>96</v>
      </c>
      <c r="C150" s="39">
        <v>0</v>
      </c>
      <c r="M150" s="149"/>
    </row>
    <row r="151" spans="1:13" s="23" customFormat="1" ht="19.5">
      <c r="A151" s="22"/>
      <c r="B151" s="22"/>
      <c r="C151" s="39">
        <v>0</v>
      </c>
      <c r="M151" s="149"/>
    </row>
    <row r="152" spans="1:13" s="23" customFormat="1" ht="39">
      <c r="A152" s="24" t="s">
        <v>282</v>
      </c>
      <c r="B152" s="42" t="s">
        <v>108</v>
      </c>
      <c r="C152" s="39">
        <v>0</v>
      </c>
      <c r="M152" s="149"/>
    </row>
    <row r="153" spans="1:13" s="23" customFormat="1" ht="19.5">
      <c r="A153" s="22" t="s">
        <v>283</v>
      </c>
      <c r="B153" s="22" t="s">
        <v>92</v>
      </c>
      <c r="C153" s="141">
        <f>(K54/100)*(M59*100)</f>
        <v>399.53044041450778</v>
      </c>
      <c r="M153" s="149"/>
    </row>
    <row r="154" spans="1:13" s="23" customFormat="1" ht="19.5">
      <c r="A154" s="22" t="s">
        <v>284</v>
      </c>
      <c r="B154" s="22" t="s">
        <v>93</v>
      </c>
      <c r="C154" s="39"/>
      <c r="M154" s="149"/>
    </row>
    <row r="155" spans="1:13" s="23" customFormat="1" ht="19.5">
      <c r="A155" s="22" t="s">
        <v>285</v>
      </c>
      <c r="B155" s="22" t="s">
        <v>94</v>
      </c>
      <c r="C155" s="39"/>
      <c r="M155" s="149"/>
    </row>
    <row r="156" spans="1:13" s="23" customFormat="1" ht="19.5">
      <c r="A156" s="22" t="s">
        <v>286</v>
      </c>
      <c r="B156" s="22" t="s">
        <v>95</v>
      </c>
      <c r="C156" s="39">
        <v>0</v>
      </c>
      <c r="M156" s="149"/>
    </row>
    <row r="157" spans="1:13" s="23" customFormat="1" ht="19.5">
      <c r="A157" s="22" t="s">
        <v>287</v>
      </c>
      <c r="B157" s="22" t="s">
        <v>96</v>
      </c>
      <c r="C157" s="39">
        <v>0</v>
      </c>
      <c r="M157" s="149"/>
    </row>
    <row r="158" spans="1:13" s="23" customFormat="1" ht="19.5">
      <c r="A158" s="22"/>
      <c r="B158" s="22"/>
      <c r="C158" s="39">
        <v>0</v>
      </c>
      <c r="M158" s="149"/>
    </row>
    <row r="159" spans="1:13" s="23" customFormat="1" ht="58.5">
      <c r="A159" s="24" t="s">
        <v>288</v>
      </c>
      <c r="B159" s="42" t="s">
        <v>109</v>
      </c>
      <c r="C159" s="39">
        <v>0</v>
      </c>
      <c r="M159" s="149"/>
    </row>
    <row r="160" spans="1:13" s="23" customFormat="1" ht="19.5">
      <c r="A160" s="22" t="s">
        <v>289</v>
      </c>
      <c r="B160" s="22" t="s">
        <v>92</v>
      </c>
      <c r="C160" s="141">
        <f>(K54/100)*(M69*100)</f>
        <v>1997.6522020725383</v>
      </c>
      <c r="M160" s="149"/>
    </row>
    <row r="161" spans="1:13" s="23" customFormat="1" ht="19.5">
      <c r="A161" s="22" t="s">
        <v>290</v>
      </c>
      <c r="B161" s="22" t="s">
        <v>93</v>
      </c>
      <c r="C161" s="39"/>
      <c r="M161" s="149"/>
    </row>
    <row r="162" spans="1:13" s="23" customFormat="1" ht="19.5">
      <c r="A162" s="22" t="s">
        <v>291</v>
      </c>
      <c r="B162" s="22" t="s">
        <v>94</v>
      </c>
      <c r="C162" s="39"/>
      <c r="M162" s="149"/>
    </row>
    <row r="163" spans="1:13" s="23" customFormat="1" ht="19.5">
      <c r="A163" s="22" t="s">
        <v>292</v>
      </c>
      <c r="B163" s="22" t="s">
        <v>95</v>
      </c>
      <c r="C163" s="39">
        <v>0</v>
      </c>
      <c r="M163" s="149"/>
    </row>
    <row r="164" spans="1:13" s="23" customFormat="1" ht="19.5">
      <c r="A164" s="22" t="s">
        <v>293</v>
      </c>
      <c r="B164" s="22" t="s">
        <v>96</v>
      </c>
      <c r="C164" s="39">
        <v>0</v>
      </c>
      <c r="M164" s="149"/>
    </row>
    <row r="165" spans="1:13" s="23" customFormat="1" ht="19.5">
      <c r="A165" s="22"/>
      <c r="B165" s="22"/>
      <c r="C165" s="39">
        <v>0</v>
      </c>
      <c r="M165" s="149"/>
    </row>
    <row r="166" spans="1:13" s="23" customFormat="1" ht="39">
      <c r="A166" s="24" t="s">
        <v>294</v>
      </c>
      <c r="B166" s="42" t="s">
        <v>110</v>
      </c>
      <c r="C166" s="134"/>
      <c r="M166" s="149"/>
    </row>
    <row r="167" spans="1:13" s="23" customFormat="1" ht="19.5">
      <c r="A167" s="22" t="s">
        <v>295</v>
      </c>
      <c r="B167" s="22" t="s">
        <v>92</v>
      </c>
      <c r="C167" s="141">
        <f>(K54/100)*(M65*100)</f>
        <v>513.68199481865281</v>
      </c>
      <c r="M167" s="149"/>
    </row>
    <row r="168" spans="1:13" s="23" customFormat="1" ht="19.5">
      <c r="A168" s="22" t="s">
        <v>296</v>
      </c>
      <c r="B168" s="22" t="s">
        <v>93</v>
      </c>
      <c r="C168" s="39"/>
      <c r="M168" s="149"/>
    </row>
    <row r="169" spans="1:13" s="23" customFormat="1" ht="19.5">
      <c r="A169" s="22" t="s">
        <v>297</v>
      </c>
      <c r="B169" s="22" t="s">
        <v>94</v>
      </c>
      <c r="C169" s="39"/>
      <c r="M169" s="149"/>
    </row>
    <row r="170" spans="1:13" s="23" customFormat="1" ht="19.5">
      <c r="A170" s="22" t="s">
        <v>298</v>
      </c>
      <c r="B170" s="22" t="s">
        <v>95</v>
      </c>
      <c r="C170" s="39">
        <v>0</v>
      </c>
      <c r="M170" s="149"/>
    </row>
    <row r="171" spans="1:13" s="23" customFormat="1" ht="19.5">
      <c r="A171" s="22" t="s">
        <v>299</v>
      </c>
      <c r="B171" s="22" t="s">
        <v>96</v>
      </c>
      <c r="C171" s="39">
        <v>0</v>
      </c>
      <c r="M171" s="149"/>
    </row>
    <row r="172" spans="1:13" s="23" customFormat="1" ht="19.5">
      <c r="A172" s="22"/>
      <c r="B172" s="22"/>
      <c r="C172" s="39">
        <v>0</v>
      </c>
      <c r="M172" s="149"/>
    </row>
    <row r="173" spans="1:13" s="23" customFormat="1" ht="39">
      <c r="A173" s="24" t="s">
        <v>300</v>
      </c>
      <c r="B173" s="42" t="s">
        <v>111</v>
      </c>
      <c r="C173" s="39">
        <v>0</v>
      </c>
      <c r="M173" s="149"/>
    </row>
    <row r="174" spans="1:13" s="23" customFormat="1" ht="19.5">
      <c r="A174" s="22" t="s">
        <v>301</v>
      </c>
      <c r="B174" s="22" t="s">
        <v>92</v>
      </c>
      <c r="C174" s="141">
        <f>(K54/100)*(M70*100)</f>
        <v>342.45466321243521</v>
      </c>
      <c r="M174" s="149"/>
    </row>
    <row r="175" spans="1:13" s="23" customFormat="1" ht="19.5">
      <c r="A175" s="22" t="s">
        <v>302</v>
      </c>
      <c r="B175" s="22" t="s">
        <v>93</v>
      </c>
      <c r="C175" s="39"/>
      <c r="M175" s="149"/>
    </row>
    <row r="176" spans="1:13" s="23" customFormat="1" ht="19.5">
      <c r="A176" s="22" t="s">
        <v>303</v>
      </c>
      <c r="B176" s="22" t="s">
        <v>94</v>
      </c>
      <c r="C176" s="39"/>
      <c r="M176" s="149"/>
    </row>
    <row r="177" spans="1:13" s="23" customFormat="1" ht="19.5">
      <c r="A177" s="22" t="s">
        <v>304</v>
      </c>
      <c r="B177" s="22" t="s">
        <v>95</v>
      </c>
      <c r="C177" s="39">
        <v>0</v>
      </c>
      <c r="M177" s="149"/>
    </row>
    <row r="178" spans="1:13" s="23" customFormat="1" ht="19.5">
      <c r="A178" s="22" t="s">
        <v>305</v>
      </c>
      <c r="B178" s="22" t="s">
        <v>96</v>
      </c>
      <c r="C178" s="39">
        <v>0</v>
      </c>
      <c r="M178" s="149"/>
    </row>
    <row r="179" spans="1:13" s="23" customFormat="1" ht="19.5">
      <c r="A179" s="22"/>
      <c r="B179" s="22"/>
      <c r="C179" s="39">
        <v>0</v>
      </c>
      <c r="M179" s="149"/>
    </row>
    <row r="180" spans="1:13" s="23" customFormat="1" ht="39">
      <c r="A180" s="24" t="s">
        <v>306</v>
      </c>
      <c r="B180" s="42" t="s">
        <v>112</v>
      </c>
      <c r="C180" s="39">
        <v>0</v>
      </c>
      <c r="M180" s="149"/>
    </row>
    <row r="181" spans="1:13" s="23" customFormat="1" ht="19.5">
      <c r="A181" s="22" t="s">
        <v>307</v>
      </c>
      <c r="B181" s="22" t="s">
        <v>92</v>
      </c>
      <c r="C181" s="134">
        <v>0</v>
      </c>
      <c r="M181" s="149"/>
    </row>
    <row r="182" spans="1:13" s="23" customFormat="1" ht="19.5">
      <c r="A182" s="22" t="s">
        <v>308</v>
      </c>
      <c r="B182" s="22" t="s">
        <v>93</v>
      </c>
      <c r="C182" s="39"/>
      <c r="M182" s="149"/>
    </row>
    <row r="183" spans="1:13" s="23" customFormat="1" ht="19.5">
      <c r="A183" s="22" t="s">
        <v>309</v>
      </c>
      <c r="B183" s="22" t="s">
        <v>94</v>
      </c>
      <c r="C183" s="39"/>
      <c r="M183" s="149"/>
    </row>
    <row r="184" spans="1:13" s="23" customFormat="1" ht="19.5">
      <c r="A184" s="22" t="s">
        <v>310</v>
      </c>
      <c r="B184" s="22" t="s">
        <v>95</v>
      </c>
      <c r="C184" s="39">
        <v>0</v>
      </c>
      <c r="M184" s="149"/>
    </row>
    <row r="185" spans="1:13" s="23" customFormat="1" ht="19.5">
      <c r="A185" s="22" t="s">
        <v>311</v>
      </c>
      <c r="B185" s="22" t="s">
        <v>96</v>
      </c>
      <c r="C185" s="39">
        <v>0</v>
      </c>
      <c r="M185" s="149"/>
    </row>
    <row r="186" spans="1:13" s="23" customFormat="1" ht="19.5">
      <c r="A186" s="22"/>
      <c r="B186" s="22"/>
      <c r="C186" s="39">
        <v>0</v>
      </c>
      <c r="M186" s="149"/>
    </row>
    <row r="187" spans="1:13" s="23" customFormat="1" ht="58.5">
      <c r="A187" s="24" t="s">
        <v>312</v>
      </c>
      <c r="B187" s="43" t="s">
        <v>113</v>
      </c>
      <c r="C187" s="39">
        <v>0</v>
      </c>
      <c r="M187" s="149"/>
    </row>
    <row r="188" spans="1:13" s="23" customFormat="1" ht="19.5">
      <c r="A188" s="22" t="s">
        <v>313</v>
      </c>
      <c r="B188" s="22" t="s">
        <v>92</v>
      </c>
      <c r="C188" s="141">
        <f>(K54/100)*(M64*100)</f>
        <v>2340.106865284974</v>
      </c>
      <c r="M188" s="149"/>
    </row>
    <row r="189" spans="1:13" s="23" customFormat="1" ht="19.5">
      <c r="A189" s="22" t="s">
        <v>314</v>
      </c>
      <c r="B189" s="22" t="s">
        <v>93</v>
      </c>
      <c r="C189" s="39"/>
      <c r="M189" s="149"/>
    </row>
    <row r="190" spans="1:13" s="23" customFormat="1" ht="19.5">
      <c r="A190" s="22" t="s">
        <v>315</v>
      </c>
      <c r="B190" s="22" t="s">
        <v>94</v>
      </c>
      <c r="C190" s="39"/>
      <c r="M190" s="149"/>
    </row>
    <row r="191" spans="1:13" s="23" customFormat="1" ht="19.5">
      <c r="A191" s="22" t="s">
        <v>316</v>
      </c>
      <c r="B191" s="22" t="s">
        <v>95</v>
      </c>
      <c r="C191" s="39">
        <v>0</v>
      </c>
      <c r="M191" s="149"/>
    </row>
    <row r="192" spans="1:13" s="2" customFormat="1" ht="19.5">
      <c r="A192" s="22" t="s">
        <v>317</v>
      </c>
      <c r="B192" s="22" t="s">
        <v>96</v>
      </c>
      <c r="C192" s="39">
        <v>0</v>
      </c>
      <c r="M192" s="146"/>
    </row>
    <row r="193" spans="1:13" s="2" customFormat="1" ht="19.5">
      <c r="A193" s="22"/>
      <c r="B193" s="22"/>
      <c r="C193" s="39">
        <v>0</v>
      </c>
      <c r="M193" s="146"/>
    </row>
    <row r="194" spans="1:13" s="2" customFormat="1" ht="19.5">
      <c r="A194" s="22"/>
      <c r="B194" s="24" t="s">
        <v>40</v>
      </c>
      <c r="C194" s="40">
        <f>SUM(C60:C193)</f>
        <v>29999.999999999996</v>
      </c>
      <c r="M194" s="146"/>
    </row>
    <row r="195" spans="1:13" s="2" customFormat="1" ht="19.5">
      <c r="A195" s="41"/>
      <c r="B195" s="41"/>
      <c r="C195" s="22"/>
      <c r="M195" s="146"/>
    </row>
    <row r="196" spans="1:13" s="9" customFormat="1" ht="19.5">
      <c r="A196" s="4" t="s">
        <v>41</v>
      </c>
      <c r="B196" s="4"/>
      <c r="C196" s="3"/>
      <c r="M196" s="147"/>
    </row>
    <row r="197" spans="1:13" s="9" customFormat="1" ht="19.5">
      <c r="A197" s="5" t="s">
        <v>3</v>
      </c>
      <c r="B197" s="4"/>
      <c r="C197" s="6" t="s">
        <v>4</v>
      </c>
      <c r="M197" s="147"/>
    </row>
    <row r="198" spans="1:13" s="9" customFormat="1" ht="19.5">
      <c r="A198" s="7"/>
      <c r="B198" s="7" t="s">
        <v>42</v>
      </c>
      <c r="C198" s="8">
        <v>0</v>
      </c>
      <c r="M198" s="147"/>
    </row>
    <row r="199" spans="1:13" s="9" customFormat="1" ht="19.5">
      <c r="A199" s="7"/>
      <c r="B199" s="7" t="s">
        <v>43</v>
      </c>
      <c r="C199" s="8">
        <v>0</v>
      </c>
      <c r="M199" s="147"/>
    </row>
    <row r="200" spans="1:13" s="2" customFormat="1" ht="19.5">
      <c r="A200" s="7"/>
      <c r="B200" s="7" t="s">
        <v>44</v>
      </c>
      <c r="C200" s="8">
        <v>0</v>
      </c>
      <c r="M200" s="146"/>
    </row>
    <row r="201" spans="1:13" s="2" customFormat="1" ht="19.5">
      <c r="A201" s="7"/>
      <c r="B201" s="7" t="s">
        <v>45</v>
      </c>
      <c r="C201" s="10">
        <v>0</v>
      </c>
      <c r="M201" s="146"/>
    </row>
    <row r="202" spans="1:13" s="2" customFormat="1" ht="19.5">
      <c r="A202" s="11"/>
      <c r="B202" s="12" t="s">
        <v>46</v>
      </c>
      <c r="C202" s="13">
        <f>SUM(C198:C201)</f>
        <v>0</v>
      </c>
      <c r="M202" s="146"/>
    </row>
    <row r="203" spans="1:13" s="2" customFormat="1" ht="19.5">
      <c r="A203" s="14"/>
      <c r="B203" s="14"/>
      <c r="C203" s="11"/>
      <c r="M203" s="146"/>
    </row>
    <row r="204" spans="1:13" s="9" customFormat="1" ht="19.5">
      <c r="A204" s="4" t="s">
        <v>47</v>
      </c>
      <c r="B204" s="4"/>
      <c r="C204" s="14"/>
      <c r="M204" s="147"/>
    </row>
    <row r="205" spans="1:13" s="9" customFormat="1" ht="19.5">
      <c r="A205" s="5" t="s">
        <v>3</v>
      </c>
      <c r="B205" s="4"/>
      <c r="C205" s="6" t="s">
        <v>4</v>
      </c>
      <c r="M205" s="147"/>
    </row>
    <row r="206" spans="1:13" s="9" customFormat="1" ht="19.5">
      <c r="A206" s="7"/>
      <c r="B206" s="7" t="s">
        <v>48</v>
      </c>
      <c r="C206" s="8">
        <v>0</v>
      </c>
      <c r="M206" s="147"/>
    </row>
    <row r="207" spans="1:13" s="9" customFormat="1" ht="19.5">
      <c r="A207" s="7"/>
      <c r="B207" s="7" t="s">
        <v>49</v>
      </c>
      <c r="C207" s="8">
        <v>0</v>
      </c>
      <c r="M207" s="147"/>
    </row>
    <row r="208" spans="1:13" s="2" customFormat="1" ht="19.5">
      <c r="A208" s="7"/>
      <c r="B208" s="7" t="s">
        <v>50</v>
      </c>
      <c r="C208" s="8"/>
      <c r="M208" s="146"/>
    </row>
    <row r="209" spans="1:13" s="2" customFormat="1" ht="19.5">
      <c r="A209" s="7"/>
      <c r="B209" s="7" t="s">
        <v>51</v>
      </c>
      <c r="C209" s="10">
        <v>0</v>
      </c>
      <c r="M209" s="146"/>
    </row>
    <row r="210" spans="1:13" s="2" customFormat="1" ht="19.5">
      <c r="A210" s="11"/>
      <c r="B210" s="12" t="s">
        <v>52</v>
      </c>
      <c r="C210" s="17">
        <f>SUM(C206:C209)</f>
        <v>0</v>
      </c>
      <c r="M210" s="146"/>
    </row>
    <row r="211" spans="1:13" s="2" customFormat="1" ht="19.5">
      <c r="A211" s="14"/>
      <c r="B211" s="14"/>
      <c r="C211" s="3"/>
      <c r="M211" s="146"/>
    </row>
    <row r="212" spans="1:13" s="9" customFormat="1" ht="19.5">
      <c r="A212" s="4" t="s">
        <v>53</v>
      </c>
      <c r="B212" s="4"/>
      <c r="C212" s="3"/>
      <c r="M212" s="147"/>
    </row>
    <row r="213" spans="1:13" s="9" customFormat="1" ht="19.5">
      <c r="A213" s="5" t="s">
        <v>3</v>
      </c>
      <c r="B213" s="4"/>
      <c r="C213" s="6" t="s">
        <v>4</v>
      </c>
      <c r="M213" s="147"/>
    </row>
    <row r="214" spans="1:13" s="9" customFormat="1" ht="19.5">
      <c r="A214" s="7"/>
      <c r="B214" s="7" t="s">
        <v>54</v>
      </c>
      <c r="C214" s="8">
        <v>2000</v>
      </c>
      <c r="M214" s="147"/>
    </row>
    <row r="215" spans="1:13" s="9" customFormat="1" ht="19.5">
      <c r="A215" s="7"/>
      <c r="B215" s="7" t="s">
        <v>55</v>
      </c>
      <c r="C215" s="8">
        <v>0</v>
      </c>
      <c r="M215" s="147"/>
    </row>
    <row r="216" spans="1:13" s="2" customFormat="1" ht="19.5">
      <c r="A216" s="11"/>
      <c r="B216" s="12" t="s">
        <v>56</v>
      </c>
      <c r="C216" s="17">
        <f>SUM(C214:C215)</f>
        <v>2000</v>
      </c>
      <c r="M216" s="146"/>
    </row>
    <row r="217" spans="1:13" s="2" customFormat="1" ht="19.5">
      <c r="A217" s="14"/>
      <c r="B217" s="14"/>
      <c r="C217" s="4"/>
      <c r="M217" s="146"/>
    </row>
    <row r="218" spans="1:13" s="2" customFormat="1" ht="19.5">
      <c r="A218" s="4" t="s">
        <v>57</v>
      </c>
      <c r="B218" s="4"/>
      <c r="C218" s="4"/>
      <c r="M218" s="146"/>
    </row>
    <row r="219" spans="1:13" s="2" customFormat="1" ht="19.5">
      <c r="A219" s="5" t="s">
        <v>3</v>
      </c>
      <c r="B219" s="4"/>
      <c r="C219" s="6" t="s">
        <v>4</v>
      </c>
      <c r="M219" s="146"/>
    </row>
    <row r="220" spans="1:13" s="9" customFormat="1" ht="19.5">
      <c r="A220" s="7"/>
      <c r="B220" s="7" t="s">
        <v>57</v>
      </c>
      <c r="C220" s="8">
        <v>0</v>
      </c>
      <c r="M220" s="147"/>
    </row>
    <row r="221" spans="1:13" s="9" customFormat="1" ht="19.5">
      <c r="A221" s="7"/>
      <c r="B221" s="7" t="s">
        <v>58</v>
      </c>
      <c r="C221" s="10">
        <v>0</v>
      </c>
      <c r="M221" s="147"/>
    </row>
    <row r="222" spans="1:13" s="2" customFormat="1" ht="19.5">
      <c r="A222" s="11"/>
      <c r="B222" s="12" t="s">
        <v>59</v>
      </c>
      <c r="C222" s="17">
        <f>SUM(C220:C221)</f>
        <v>0</v>
      </c>
      <c r="M222" s="146"/>
    </row>
    <row r="223" spans="1:13" s="2" customFormat="1" ht="19.5">
      <c r="A223" s="11"/>
      <c r="B223" s="12"/>
      <c r="C223" s="17"/>
      <c r="M223" s="146"/>
    </row>
    <row r="224" spans="1:13" s="2" customFormat="1" ht="19.5">
      <c r="A224" s="11"/>
      <c r="B224" s="12" t="s">
        <v>60</v>
      </c>
      <c r="C224" s="18">
        <f>C14+C23+C39+C56+C194+C202+C210+C216+C222</f>
        <v>44466.61</v>
      </c>
      <c r="M224" s="146"/>
    </row>
    <row r="225" spans="1:13" s="2" customFormat="1" ht="19.5">
      <c r="A225" s="11"/>
      <c r="B225" s="12"/>
      <c r="C225" s="4"/>
      <c r="M225" s="146"/>
    </row>
    <row r="226" spans="1:13" s="2" customFormat="1" ht="19.5" customHeight="1">
      <c r="A226" s="4" t="s">
        <v>61</v>
      </c>
      <c r="C226" s="19"/>
      <c r="M226" s="146"/>
    </row>
    <row r="227" spans="1:13" s="2" customFormat="1" ht="19.5">
      <c r="A227" s="4" t="s">
        <v>62</v>
      </c>
      <c r="B227" s="4"/>
      <c r="C227" s="4"/>
      <c r="M227" s="146"/>
    </row>
    <row r="228" spans="1:13" s="2" customFormat="1" ht="19.5">
      <c r="A228" s="5" t="s">
        <v>3</v>
      </c>
      <c r="B228" s="4"/>
      <c r="C228" s="6" t="s">
        <v>4</v>
      </c>
      <c r="M228" s="146"/>
    </row>
    <row r="229" spans="1:13" s="9" customFormat="1" ht="19.5">
      <c r="A229" s="7"/>
      <c r="B229" s="7" t="s">
        <v>63</v>
      </c>
      <c r="C229" s="10">
        <v>0</v>
      </c>
      <c r="M229" s="147"/>
    </row>
    <row r="230" spans="1:13" s="2" customFormat="1" ht="19.5">
      <c r="A230" s="11"/>
      <c r="B230" s="12" t="s">
        <v>64</v>
      </c>
      <c r="C230" s="17">
        <f>SUM(C229)</f>
        <v>0</v>
      </c>
      <c r="M230" s="146"/>
    </row>
    <row r="231" spans="1:13" s="2" customFormat="1" ht="19.5">
      <c r="A231" s="183"/>
      <c r="B231" s="183"/>
      <c r="C231" s="183"/>
      <c r="M231" s="146"/>
    </row>
    <row r="232" spans="1:13" s="2" customFormat="1" ht="19.5">
      <c r="A232" s="4" t="s">
        <v>65</v>
      </c>
      <c r="B232" s="4"/>
      <c r="C232" s="4"/>
      <c r="M232" s="146"/>
    </row>
    <row r="233" spans="1:13" s="2" customFormat="1" ht="19.5">
      <c r="A233" s="5" t="s">
        <v>3</v>
      </c>
      <c r="B233" s="4"/>
      <c r="C233" s="6" t="s">
        <v>4</v>
      </c>
      <c r="M233" s="146"/>
    </row>
    <row r="234" spans="1:13" s="9" customFormat="1" ht="19.5">
      <c r="A234" s="7"/>
      <c r="B234" s="7" t="s">
        <v>66</v>
      </c>
      <c r="C234" s="10">
        <v>0</v>
      </c>
      <c r="M234" s="147"/>
    </row>
    <row r="235" spans="1:13" s="2" customFormat="1" ht="19.5">
      <c r="A235" s="11"/>
      <c r="B235" s="12" t="s">
        <v>67</v>
      </c>
      <c r="C235" s="17">
        <f>SUM(C234)</f>
        <v>0</v>
      </c>
      <c r="M235" s="146"/>
    </row>
    <row r="236" spans="1:13" s="2" customFormat="1" ht="19.5">
      <c r="A236" s="14"/>
      <c r="B236" s="14"/>
      <c r="C236" s="4"/>
      <c r="M236" s="146"/>
    </row>
    <row r="237" spans="1:13" s="2" customFormat="1" ht="19.5">
      <c r="A237" s="4" t="s">
        <v>68</v>
      </c>
      <c r="B237" s="4"/>
      <c r="C237" s="4"/>
      <c r="M237" s="146"/>
    </row>
    <row r="238" spans="1:13" s="2" customFormat="1" ht="19.5">
      <c r="A238" s="5" t="s">
        <v>3</v>
      </c>
      <c r="B238" s="4"/>
      <c r="C238" s="6" t="s">
        <v>4</v>
      </c>
      <c r="M238" s="146"/>
    </row>
    <row r="239" spans="1:13" s="9" customFormat="1" ht="19.5">
      <c r="A239" s="7"/>
      <c r="B239" s="7" t="s">
        <v>69</v>
      </c>
      <c r="C239" s="8">
        <v>0</v>
      </c>
      <c r="M239" s="147"/>
    </row>
    <row r="240" spans="1:13" s="9" customFormat="1" ht="19.5">
      <c r="A240" s="7"/>
      <c r="B240" s="7" t="s">
        <v>70</v>
      </c>
      <c r="C240" s="10">
        <v>0</v>
      </c>
      <c r="M240" s="147"/>
    </row>
    <row r="241" spans="1:13" s="2" customFormat="1" ht="19.5">
      <c r="A241" s="11"/>
      <c r="B241" s="12" t="s">
        <v>71</v>
      </c>
      <c r="C241" s="17">
        <f>SUM(C239:C240)</f>
        <v>0</v>
      </c>
      <c r="M241" s="146"/>
    </row>
    <row r="242" spans="1:13" s="2" customFormat="1" ht="19.5">
      <c r="M242" s="146"/>
    </row>
    <row r="243" spans="1:13" s="2" customFormat="1" ht="19.5">
      <c r="A243" s="11"/>
      <c r="B243" s="12" t="s">
        <v>72</v>
      </c>
      <c r="C243" s="18">
        <f>C230+C235+C241</f>
        <v>0</v>
      </c>
      <c r="M243" s="146"/>
    </row>
    <row r="244" spans="1:13" s="2" customFormat="1" ht="19.5">
      <c r="A244" s="14"/>
      <c r="B244" s="14"/>
      <c r="C244" s="4"/>
      <c r="M244" s="146"/>
    </row>
    <row r="245" spans="1:13" s="2" customFormat="1" ht="19.5">
      <c r="M245" s="146"/>
    </row>
    <row r="246" spans="1:13" s="2" customFormat="1" ht="19.5">
      <c r="M246" s="146"/>
    </row>
    <row r="247" spans="1:13" s="2" customFormat="1" ht="19.5">
      <c r="M247" s="146"/>
    </row>
    <row r="248" spans="1:13" s="2" customFormat="1" ht="19.5">
      <c r="M248" s="146"/>
    </row>
    <row r="249" spans="1:13" s="2" customFormat="1" ht="19.5">
      <c r="M249" s="146"/>
    </row>
    <row r="250" spans="1:13" s="2" customFormat="1" ht="19.5">
      <c r="M250" s="146"/>
    </row>
    <row r="251" spans="1:13" s="2" customFormat="1" ht="19.5">
      <c r="M251" s="146"/>
    </row>
    <row r="252" spans="1:13" s="2" customFormat="1" ht="19.5">
      <c r="M252" s="146"/>
    </row>
    <row r="253" spans="1:13" s="2" customFormat="1" ht="19.5">
      <c r="M253" s="146"/>
    </row>
    <row r="254" spans="1:13" s="2" customFormat="1" ht="19.5">
      <c r="M254" s="146"/>
    </row>
    <row r="255" spans="1:13" s="2" customFormat="1" ht="19.5">
      <c r="M255" s="146"/>
    </row>
    <row r="256" spans="1:13" s="2" customFormat="1" ht="19.5">
      <c r="M256" s="146"/>
    </row>
    <row r="257" spans="13:13" s="2" customFormat="1" ht="19.5">
      <c r="M257" s="146"/>
    </row>
    <row r="258" spans="13:13" s="2" customFormat="1" ht="19.5">
      <c r="M258" s="146"/>
    </row>
    <row r="259" spans="13:13" s="2" customFormat="1" ht="19.5">
      <c r="M259" s="146"/>
    </row>
    <row r="260" spans="13:13" s="2" customFormat="1" ht="19.5">
      <c r="M260" s="146"/>
    </row>
    <row r="261" spans="13:13" s="2" customFormat="1" ht="19.5">
      <c r="M261" s="146"/>
    </row>
    <row r="262" spans="13:13" s="2" customFormat="1" ht="19.5">
      <c r="M262" s="146"/>
    </row>
    <row r="263" spans="13:13" s="2" customFormat="1" ht="19.5">
      <c r="M263" s="146"/>
    </row>
    <row r="264" spans="13:13" s="2" customFormat="1" ht="19.5">
      <c r="M264" s="146"/>
    </row>
    <row r="265" spans="13:13" s="2" customFormat="1" ht="19.5">
      <c r="M265" s="146"/>
    </row>
    <row r="266" spans="13:13" s="2" customFormat="1" ht="19.5">
      <c r="M266" s="146"/>
    </row>
    <row r="267" spans="13:13" s="2" customFormat="1" ht="19.5">
      <c r="M267" s="146"/>
    </row>
    <row r="268" spans="13:13" s="2" customFormat="1" ht="19.5">
      <c r="M268" s="146"/>
    </row>
    <row r="269" spans="13:13" s="2" customFormat="1" ht="19.5">
      <c r="M269" s="146"/>
    </row>
    <row r="270" spans="13:13" s="2" customFormat="1" ht="19.5">
      <c r="M270" s="146"/>
    </row>
    <row r="271" spans="13:13" s="2" customFormat="1" ht="19.5">
      <c r="M271" s="146"/>
    </row>
    <row r="272" spans="13:13" s="2" customFormat="1" ht="19.5">
      <c r="M272" s="146"/>
    </row>
    <row r="273" spans="13:13" s="2" customFormat="1" ht="19.5">
      <c r="M273" s="146"/>
    </row>
    <row r="274" spans="13:13" s="2" customFormat="1" ht="19.5">
      <c r="M274" s="146"/>
    </row>
    <row r="275" spans="13:13" s="2" customFormat="1" ht="19.5">
      <c r="M275" s="146"/>
    </row>
    <row r="276" spans="13:13" s="2" customFormat="1" ht="19.5">
      <c r="M276" s="146"/>
    </row>
    <row r="277" spans="13:13" s="2" customFormat="1" ht="19.5">
      <c r="M277" s="146"/>
    </row>
    <row r="278" spans="13:13" s="2" customFormat="1" ht="19.5">
      <c r="M278" s="146"/>
    </row>
    <row r="279" spans="13:13" s="2" customFormat="1" ht="19.5">
      <c r="M279" s="146"/>
    </row>
    <row r="280" spans="13:13" s="2" customFormat="1" ht="19.5">
      <c r="M280" s="146"/>
    </row>
    <row r="281" spans="13:13" s="2" customFormat="1" ht="19.5">
      <c r="M281" s="146"/>
    </row>
    <row r="282" spans="13:13" s="2" customFormat="1" ht="19.5">
      <c r="M282" s="146"/>
    </row>
    <row r="283" spans="13:13" s="2" customFormat="1" ht="19.5">
      <c r="M283" s="146"/>
    </row>
    <row r="284" spans="13:13" s="2" customFormat="1" ht="19.5">
      <c r="M284" s="146"/>
    </row>
    <row r="285" spans="13:13" s="2" customFormat="1" ht="19.5">
      <c r="M285" s="146"/>
    </row>
    <row r="286" spans="13:13" s="2" customFormat="1" ht="19.5">
      <c r="M286" s="146"/>
    </row>
    <row r="287" spans="13:13" s="2" customFormat="1" ht="19.5">
      <c r="M287" s="146"/>
    </row>
    <row r="288" spans="13:13" s="2" customFormat="1" ht="19.5">
      <c r="M288" s="146"/>
    </row>
    <row r="289" spans="13:13" s="2" customFormat="1" ht="19.5">
      <c r="M289" s="146"/>
    </row>
    <row r="290" spans="13:13" s="2" customFormat="1" ht="19.5">
      <c r="M290" s="146"/>
    </row>
    <row r="291" spans="13:13" s="2" customFormat="1" ht="19.5">
      <c r="M291" s="146"/>
    </row>
    <row r="292" spans="13:13" s="2" customFormat="1" ht="19.5">
      <c r="M292" s="146"/>
    </row>
    <row r="293" spans="13:13" s="2" customFormat="1" ht="19.5">
      <c r="M293" s="146"/>
    </row>
    <row r="294" spans="13:13" s="2" customFormat="1" ht="19.5">
      <c r="M294" s="146"/>
    </row>
    <row r="295" spans="13:13" s="2" customFormat="1" ht="19.5">
      <c r="M295" s="146"/>
    </row>
    <row r="296" spans="13:13" s="2" customFormat="1" ht="19.5">
      <c r="M296" s="146"/>
    </row>
    <row r="297" spans="13:13" s="2" customFormat="1" ht="19.5">
      <c r="M297" s="146"/>
    </row>
    <row r="298" spans="13:13" s="2" customFormat="1" ht="19.5">
      <c r="M298" s="146"/>
    </row>
    <row r="299" spans="13:13" s="2" customFormat="1" ht="19.5">
      <c r="M299" s="146"/>
    </row>
    <row r="300" spans="13:13" s="2" customFormat="1" ht="19.5">
      <c r="M300" s="146"/>
    </row>
    <row r="301" spans="13:13" s="2" customFormat="1" ht="19.5">
      <c r="M301" s="146"/>
    </row>
    <row r="302" spans="13:13" s="2" customFormat="1" ht="19.5">
      <c r="M302" s="146"/>
    </row>
    <row r="303" spans="13:13" s="2" customFormat="1" ht="19.5">
      <c r="M303" s="146"/>
    </row>
    <row r="304" spans="13:13" s="2" customFormat="1" ht="19.5">
      <c r="M304" s="146"/>
    </row>
    <row r="305" spans="13:13" s="2" customFormat="1" ht="19.5">
      <c r="M305" s="146"/>
    </row>
    <row r="306" spans="13:13" s="2" customFormat="1" ht="19.5">
      <c r="M306" s="146"/>
    </row>
    <row r="307" spans="13:13" s="2" customFormat="1" ht="19.5">
      <c r="M307" s="146"/>
    </row>
    <row r="308" spans="13:13" s="2" customFormat="1" ht="19.5">
      <c r="M308" s="146"/>
    </row>
    <row r="309" spans="13:13" s="2" customFormat="1" ht="19.5">
      <c r="M309" s="146"/>
    </row>
    <row r="310" spans="13:13" s="2" customFormat="1" ht="19.5">
      <c r="M310" s="146"/>
    </row>
    <row r="311" spans="13:13" s="2" customFormat="1" ht="19.5">
      <c r="M311" s="146"/>
    </row>
    <row r="312" spans="13:13" s="2" customFormat="1" ht="19.5">
      <c r="M312" s="146"/>
    </row>
    <row r="313" spans="13:13" s="2" customFormat="1" ht="19.5">
      <c r="M313" s="146"/>
    </row>
    <row r="314" spans="13:13" s="2" customFormat="1" ht="19.5">
      <c r="M314" s="146"/>
    </row>
    <row r="315" spans="13:13" s="2" customFormat="1" ht="19.5">
      <c r="M315" s="146"/>
    </row>
    <row r="316" spans="13:13" s="2" customFormat="1" ht="19.5">
      <c r="M316" s="146"/>
    </row>
    <row r="317" spans="13:13" s="2" customFormat="1" ht="19.5">
      <c r="M317" s="146"/>
    </row>
    <row r="318" spans="13:13" s="2" customFormat="1" ht="19.5">
      <c r="M318" s="146"/>
    </row>
    <row r="319" spans="13:13" s="2" customFormat="1" ht="19.5">
      <c r="M319" s="146"/>
    </row>
    <row r="320" spans="13:13" s="2" customFormat="1" ht="19.5">
      <c r="M320" s="146"/>
    </row>
    <row r="321" spans="13:13" s="2" customFormat="1" ht="19.5">
      <c r="M321" s="146"/>
    </row>
    <row r="322" spans="13:13" s="2" customFormat="1" ht="19.5">
      <c r="M322" s="146"/>
    </row>
    <row r="323" spans="13:13" s="2" customFormat="1" ht="19.5">
      <c r="M323" s="146"/>
    </row>
    <row r="324" spans="13:13" s="2" customFormat="1" ht="19.5">
      <c r="M324" s="146"/>
    </row>
    <row r="325" spans="13:13" s="2" customFormat="1" ht="19.5">
      <c r="M325" s="146"/>
    </row>
    <row r="326" spans="13:13" s="2" customFormat="1" ht="19.5">
      <c r="M326" s="146"/>
    </row>
    <row r="327" spans="13:13" s="2" customFormat="1" ht="19.5">
      <c r="M327" s="146"/>
    </row>
    <row r="328" spans="13:13" s="2" customFormat="1" ht="19.5">
      <c r="M328" s="146"/>
    </row>
    <row r="329" spans="13:13" s="2" customFormat="1" ht="19.5">
      <c r="M329" s="146"/>
    </row>
    <row r="330" spans="13:13" s="2" customFormat="1" ht="19.5">
      <c r="M330" s="146"/>
    </row>
    <row r="331" spans="13:13" s="2" customFormat="1" ht="19.5">
      <c r="M331" s="146"/>
    </row>
    <row r="332" spans="13:13" s="2" customFormat="1" ht="19.5">
      <c r="M332" s="146"/>
    </row>
    <row r="333" spans="13:13" s="2" customFormat="1" ht="19.5">
      <c r="M333" s="146"/>
    </row>
    <row r="334" spans="13:13" s="2" customFormat="1" ht="19.5">
      <c r="M334" s="146"/>
    </row>
    <row r="335" spans="13:13" s="2" customFormat="1" ht="19.5">
      <c r="M335" s="146"/>
    </row>
    <row r="336" spans="13:13" s="2" customFormat="1" ht="19.5">
      <c r="M336" s="146"/>
    </row>
    <row r="337" spans="13:13" s="2" customFormat="1" ht="19.5">
      <c r="M337" s="146"/>
    </row>
    <row r="338" spans="13:13" s="2" customFormat="1" ht="19.5">
      <c r="M338" s="146"/>
    </row>
    <row r="339" spans="13:13" s="2" customFormat="1" ht="19.5">
      <c r="M339" s="146"/>
    </row>
    <row r="340" spans="13:13" s="2" customFormat="1" ht="19.5">
      <c r="M340" s="146"/>
    </row>
    <row r="341" spans="13:13" s="2" customFormat="1" ht="19.5">
      <c r="M341" s="146"/>
    </row>
    <row r="342" spans="13:13" s="2" customFormat="1" ht="19.5">
      <c r="M342" s="146"/>
    </row>
    <row r="343" spans="13:13" s="2" customFormat="1" ht="19.5">
      <c r="M343" s="146"/>
    </row>
    <row r="344" spans="13:13" s="2" customFormat="1" ht="19.5">
      <c r="M344" s="146"/>
    </row>
    <row r="345" spans="13:13" s="2" customFormat="1" ht="19.5">
      <c r="M345" s="146"/>
    </row>
    <row r="346" spans="13:13" s="2" customFormat="1" ht="19.5">
      <c r="M346" s="146"/>
    </row>
    <row r="347" spans="13:13" s="2" customFormat="1" ht="19.5">
      <c r="M347" s="146"/>
    </row>
    <row r="348" spans="13:13" s="2" customFormat="1" ht="19.5">
      <c r="M348" s="146"/>
    </row>
    <row r="349" spans="13:13" s="2" customFormat="1" ht="19.5">
      <c r="M349" s="146"/>
    </row>
    <row r="350" spans="13:13" s="2" customFormat="1" ht="19.5">
      <c r="M350" s="146"/>
    </row>
    <row r="351" spans="13:13" s="2" customFormat="1" ht="19.5">
      <c r="M351" s="146"/>
    </row>
    <row r="352" spans="13:13" s="2" customFormat="1" ht="19.5">
      <c r="M352" s="146"/>
    </row>
    <row r="353" spans="13:13" s="2" customFormat="1" ht="19.5">
      <c r="M353" s="146"/>
    </row>
    <row r="354" spans="13:13" s="2" customFormat="1" ht="19.5">
      <c r="M354" s="146"/>
    </row>
    <row r="355" spans="13:13" s="2" customFormat="1" ht="19.5">
      <c r="M355" s="146"/>
    </row>
    <row r="356" spans="13:13" s="2" customFormat="1" ht="19.5">
      <c r="M356" s="146"/>
    </row>
    <row r="357" spans="13:13" s="2" customFormat="1" ht="19.5">
      <c r="M357" s="146"/>
    </row>
    <row r="358" spans="13:13" s="2" customFormat="1" ht="19.5">
      <c r="M358" s="146"/>
    </row>
    <row r="359" spans="13:13" s="2" customFormat="1" ht="19.5">
      <c r="M359" s="146"/>
    </row>
    <row r="360" spans="13:13" s="2" customFormat="1" ht="19.5">
      <c r="M360" s="146"/>
    </row>
    <row r="361" spans="13:13" s="2" customFormat="1" ht="19.5">
      <c r="M361" s="146"/>
    </row>
    <row r="362" spans="13:13" s="2" customFormat="1" ht="19.5">
      <c r="M362" s="146"/>
    </row>
    <row r="363" spans="13:13" s="2" customFormat="1" ht="19.5">
      <c r="M363" s="146"/>
    </row>
    <row r="364" spans="13:13" s="2" customFormat="1" ht="19.5">
      <c r="M364" s="146"/>
    </row>
    <row r="365" spans="13:13" s="2" customFormat="1" ht="19.5">
      <c r="M365" s="146"/>
    </row>
    <row r="366" spans="13:13" s="2" customFormat="1" ht="19.5">
      <c r="M366" s="146"/>
    </row>
    <row r="367" spans="13:13" s="2" customFormat="1" ht="19.5">
      <c r="M367" s="146"/>
    </row>
    <row r="368" spans="13:13" s="2" customFormat="1" ht="19.5">
      <c r="M368" s="146"/>
    </row>
    <row r="369" spans="13:13" s="2" customFormat="1" ht="19.5">
      <c r="M369" s="146"/>
    </row>
    <row r="370" spans="13:13" s="2" customFormat="1" ht="19.5">
      <c r="M370" s="146"/>
    </row>
  </sheetData>
  <mergeCells count="2">
    <mergeCell ref="A231:C231"/>
    <mergeCell ref="D66:H8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zoomScale="75" zoomScaleNormal="75" workbookViewId="0">
      <selection activeCell="E10" sqref="E10"/>
    </sheetView>
  </sheetViews>
  <sheetFormatPr defaultColWidth="10.85546875" defaultRowHeight="19.5"/>
  <cols>
    <col min="1" max="1" width="17.140625" style="23" customWidth="1"/>
    <col min="2" max="2" width="60" style="23" customWidth="1"/>
    <col min="3" max="3" width="25.140625" style="23" customWidth="1"/>
    <col min="4" max="4" width="65.7109375" style="23" customWidth="1"/>
    <col min="5" max="5" width="22.42578125" style="23" customWidth="1"/>
    <col min="6" max="16384" width="10.85546875" style="23"/>
  </cols>
  <sheetData>
    <row r="2" spans="1:5">
      <c r="A2" s="24" t="s">
        <v>39</v>
      </c>
      <c r="B2" s="24"/>
    </row>
    <row r="3" spans="1:5">
      <c r="A3" s="25" t="s">
        <v>3</v>
      </c>
      <c r="B3" s="26"/>
    </row>
    <row r="4" spans="1:5" ht="58.5">
      <c r="A4" s="24" t="s">
        <v>129</v>
      </c>
      <c r="B4" s="42" t="s">
        <v>114</v>
      </c>
    </row>
    <row r="5" spans="1:5">
      <c r="A5" s="22" t="s">
        <v>130</v>
      </c>
      <c r="B5" s="22" t="s">
        <v>92</v>
      </c>
    </row>
    <row r="6" spans="1:5">
      <c r="A6" s="22" t="s">
        <v>131</v>
      </c>
      <c r="B6" s="22" t="s">
        <v>93</v>
      </c>
    </row>
    <row r="7" spans="1:5">
      <c r="A7" s="22" t="s">
        <v>132</v>
      </c>
      <c r="B7" s="22" t="s">
        <v>94</v>
      </c>
    </row>
    <row r="8" spans="1:5" ht="39">
      <c r="A8" s="22" t="s">
        <v>133</v>
      </c>
      <c r="B8" s="45" t="s">
        <v>95</v>
      </c>
      <c r="D8" s="156" t="s">
        <v>324</v>
      </c>
      <c r="E8" s="165">
        <f>PREVISIONE!B29</f>
        <v>9467.1200000000026</v>
      </c>
    </row>
    <row r="9" spans="1:5">
      <c r="A9" s="22" t="s">
        <v>134</v>
      </c>
      <c r="B9" s="22" t="s">
        <v>96</v>
      </c>
      <c r="D9" s="27" t="s">
        <v>127</v>
      </c>
      <c r="E9" s="153">
        <v>10000</v>
      </c>
    </row>
    <row r="10" spans="1:5">
      <c r="A10" s="22" t="s">
        <v>135</v>
      </c>
      <c r="B10" s="52" t="s">
        <v>116</v>
      </c>
      <c r="D10" s="44" t="s">
        <v>197</v>
      </c>
      <c r="E10" s="153"/>
    </row>
    <row r="11" spans="1:5">
      <c r="D11" s="44" t="s">
        <v>198</v>
      </c>
      <c r="E11" s="153"/>
    </row>
    <row r="12" spans="1:5">
      <c r="D12" s="135" t="s">
        <v>199</v>
      </c>
      <c r="E12" s="153"/>
    </row>
    <row r="13" spans="1:5">
      <c r="D13" s="44"/>
      <c r="E13" s="153"/>
    </row>
    <row r="14" spans="1:5">
      <c r="D14" s="27"/>
      <c r="E14" s="153"/>
    </row>
    <row r="15" spans="1:5">
      <c r="D15" s="27"/>
      <c r="E15" s="153"/>
    </row>
    <row r="16" spans="1:5">
      <c r="D16" s="27"/>
      <c r="E16" s="153"/>
    </row>
    <row r="17" spans="4:5">
      <c r="D17" s="44"/>
      <c r="E17"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SITUAZIONE BANCA</vt:lpstr>
      <vt:lpstr>situazione 30 Settembre</vt:lpstr>
      <vt:lpstr>PREVISIONE</vt:lpstr>
      <vt:lpstr>ENTRATE</vt:lpstr>
      <vt:lpstr>USCITE</vt:lpstr>
      <vt:lpstr>Progettualità Comm. Albo TSRM</vt:lpstr>
      <vt:lpstr>ENTRATE!Titoli_stampa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Simonetta Martarelli</dc:creator>
  <cp:lastModifiedBy>Utente Windows</cp:lastModifiedBy>
  <dcterms:created xsi:type="dcterms:W3CDTF">2018-09-06T14:59:14Z</dcterms:created>
  <dcterms:modified xsi:type="dcterms:W3CDTF">2018-11-12T08:29:17Z</dcterms:modified>
</cp:coreProperties>
</file>