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nofputp006\nime01$\My Documents\PRIVAT\Sofiemyr skolekorps\Regnskap\2020\"/>
    </mc:Choice>
  </mc:AlternateContent>
  <bookViews>
    <workbookView xWindow="0" yWindow="0" windowWidth="25605" windowHeight="16065"/>
  </bookViews>
  <sheets>
    <sheet name="RESULTAT 2020" sheetId="1" r:id="rId1"/>
    <sheet name=" BALANSE 2020" sheetId="2" r:id="rId2"/>
    <sheet name="NOTER 2020" sheetId="4" r:id="rId3"/>
    <sheet name="Årsrapport" sheetId="5" state="hidden" r:id="rId4"/>
    <sheet name="Bilagsregister" sheetId="6" state="hidden" r:id="rId5"/>
  </sheets>
  <definedNames>
    <definedName name="_xlnm.Print_Area" localSheetId="1">' BALANSE 2020'!$A$1:$D$45</definedName>
    <definedName name="_xlnm.Print_Area" localSheetId="0">'RESULTAT 2020'!$A$1:$E$55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4" i="1" l="1"/>
  <c r="D58" i="1"/>
  <c r="F58" i="1" s="1"/>
  <c r="C64" i="1"/>
  <c r="C58" i="1"/>
  <c r="G58" i="1" s="1"/>
  <c r="C57" i="1"/>
  <c r="C56" i="1"/>
  <c r="G64" i="1"/>
  <c r="F61" i="1"/>
  <c r="C60" i="1"/>
  <c r="C62" i="1" s="1"/>
  <c r="D60" i="1"/>
  <c r="D62" i="1" s="1"/>
  <c r="D56" i="1"/>
  <c r="F56" i="1" s="1"/>
  <c r="F59" i="1"/>
  <c r="G59" i="1"/>
  <c r="F63" i="1"/>
  <c r="G63" i="1"/>
  <c r="F64" i="1"/>
  <c r="G56" i="1"/>
  <c r="D57" i="1" l="1"/>
  <c r="G60" i="1"/>
  <c r="F60" i="1"/>
  <c r="G61" i="1"/>
  <c r="F62" i="1"/>
  <c r="F48" i="4"/>
  <c r="F57" i="1" l="1"/>
  <c r="C29" i="1"/>
  <c r="F39" i="4" l="1"/>
  <c r="D24" i="6" l="1"/>
  <c r="D26" i="6"/>
  <c r="D27" i="6"/>
  <c r="D28" i="6"/>
  <c r="D29" i="6"/>
  <c r="D30" i="6"/>
  <c r="D31" i="6"/>
  <c r="D32" i="6"/>
  <c r="D33" i="6"/>
  <c r="D34" i="6"/>
  <c r="D35" i="6"/>
  <c r="C32" i="2"/>
  <c r="C27" i="2"/>
  <c r="C14" i="2"/>
  <c r="C19" i="2" s="1"/>
  <c r="G50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  <c r="F50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36" i="6" l="1"/>
  <c r="C35" i="2"/>
  <c r="F22" i="1"/>
  <c r="B11" i="5"/>
  <c r="C11" i="5"/>
  <c r="D11" i="5"/>
  <c r="B23" i="5"/>
  <c r="C23" i="5"/>
  <c r="D23" i="5"/>
  <c r="B39" i="5"/>
  <c r="C39" i="5"/>
  <c r="D39" i="5"/>
  <c r="B68" i="5"/>
  <c r="C68" i="5"/>
  <c r="D68" i="5"/>
  <c r="D45" i="1"/>
  <c r="D44" i="1"/>
  <c r="C45" i="1"/>
  <c r="C44" i="1"/>
  <c r="D22" i="1"/>
  <c r="C22" i="1"/>
  <c r="C46" i="1" l="1"/>
  <c r="C48" i="1" s="1"/>
  <c r="D46" i="1"/>
  <c r="D48" i="1" s="1"/>
  <c r="D52" i="1" s="1"/>
  <c r="G45" i="1"/>
  <c r="F45" i="1"/>
  <c r="F44" i="1"/>
  <c r="E64" i="1"/>
  <c r="F46" i="1" l="1"/>
  <c r="F48" i="1" s="1"/>
  <c r="F52" i="1" s="1"/>
  <c r="C52" i="1"/>
  <c r="E58" i="1"/>
  <c r="E61" i="1"/>
  <c r="E60" i="1"/>
  <c r="E56" i="1"/>
  <c r="E62" i="1" l="1"/>
  <c r="G62" i="1" s="1"/>
  <c r="E57" i="1"/>
  <c r="G57" i="1" s="1"/>
  <c r="D31" i="2"/>
  <c r="E25" i="1"/>
  <c r="G25" i="1" s="1"/>
  <c r="F23" i="4" l="1"/>
  <c r="E44" i="1"/>
  <c r="G44" i="1" s="1"/>
  <c r="F49" i="4" l="1"/>
  <c r="D32" i="2"/>
  <c r="D14" i="2"/>
  <c r="D19" i="2" s="1"/>
  <c r="F19" i="4"/>
  <c r="E46" i="1"/>
  <c r="G46" i="1" s="1"/>
  <c r="E22" i="1"/>
  <c r="G22" i="1" s="1"/>
  <c r="E48" i="1" l="1"/>
  <c r="G48" i="1" s="1"/>
  <c r="E52" i="1" l="1"/>
  <c r="G52" i="1" s="1"/>
  <c r="D26" i="2" l="1"/>
  <c r="D27" i="2" s="1"/>
  <c r="D35" i="2" s="1"/>
</calcChain>
</file>

<file path=xl/sharedStrings.xml><?xml version="1.0" encoding="utf-8"?>
<sst xmlns="http://schemas.openxmlformats.org/spreadsheetml/2006/main" count="399" uniqueCount="250">
  <si>
    <t>INNTEKTER</t>
  </si>
  <si>
    <t>Note 1</t>
  </si>
  <si>
    <t>Note 2</t>
  </si>
  <si>
    <t>Note 4</t>
  </si>
  <si>
    <t>SOFIEMYR SKOLEKORPS</t>
  </si>
  <si>
    <t>LOPPEMARKED</t>
  </si>
  <si>
    <t>SUM INNTEKTER</t>
  </si>
  <si>
    <t>HOVEDKORPSTUR</t>
  </si>
  <si>
    <t>JUNIORTUR</t>
  </si>
  <si>
    <t>BALANSE</t>
  </si>
  <si>
    <t>SUM LIKVIDER</t>
  </si>
  <si>
    <t>SUM EIEINDELER</t>
  </si>
  <si>
    <t>BUNDET KAPITAL</t>
  </si>
  <si>
    <t>KNUT's MINNEFOND</t>
  </si>
  <si>
    <t>SUM EGENKAPITAL</t>
  </si>
  <si>
    <t>KORTSIKTIG GJELD</t>
  </si>
  <si>
    <t>SUM GJELD OG EGENKAPITAL</t>
  </si>
  <si>
    <t>KASSERER</t>
  </si>
  <si>
    <t>DEPOSITUM NØKKEL, ANDEL SAMFUNNSHUSET</t>
  </si>
  <si>
    <t>BUDSJETT</t>
  </si>
  <si>
    <t>HUSLEIE</t>
  </si>
  <si>
    <t>RENTEINNTEKTER</t>
  </si>
  <si>
    <t>LEDER</t>
  </si>
  <si>
    <t>ANDRE INNTEKTER</t>
  </si>
  <si>
    <t>FRI EGENKAPITAL</t>
  </si>
  <si>
    <t xml:space="preserve">RESULTAT </t>
  </si>
  <si>
    <t>Note 3</t>
  </si>
  <si>
    <t>Kontorrekvisita</t>
  </si>
  <si>
    <t>Telefon</t>
  </si>
  <si>
    <t>ÅRETS RESULTAT</t>
  </si>
  <si>
    <t>KONTINGENTER MEDLEMMER</t>
  </si>
  <si>
    <t>EGENANDEL SEMINAR</t>
  </si>
  <si>
    <t>EGENANDEL KORPSTUR</t>
  </si>
  <si>
    <t>UNIFORM</t>
  </si>
  <si>
    <t>EKSTERNE TILSKUDD</t>
  </si>
  <si>
    <t>VO TILSKUDD</t>
  </si>
  <si>
    <t>KONSERTINNTEKTER</t>
  </si>
  <si>
    <t>17. MAI</t>
  </si>
  <si>
    <t>KOSTNADER</t>
  </si>
  <si>
    <t>GAVER</t>
  </si>
  <si>
    <t>INSTRUMENTKJØP</t>
  </si>
  <si>
    <t>NOTER OG NOTEBØKER</t>
  </si>
  <si>
    <t>NOTESTATIV OG FLISER</t>
  </si>
  <si>
    <t>SEMINAR</t>
  </si>
  <si>
    <t>LOPPEMARKED/17.MAI</t>
  </si>
  <si>
    <t>INSTRUMENT VEDLIKEHOLD</t>
  </si>
  <si>
    <t>AM/NM KOSTNADER</t>
  </si>
  <si>
    <t>SOMMERKURS</t>
  </si>
  <si>
    <t>KONSERTER</t>
  </si>
  <si>
    <t>SOSIALE KOSTNADER</t>
  </si>
  <si>
    <t>KONTINGENT NMF</t>
  </si>
  <si>
    <t>FORSIKRING</t>
  </si>
  <si>
    <t>ANDRE KOSTNADER</t>
  </si>
  <si>
    <t>SUM KOSTNADER</t>
  </si>
  <si>
    <t>DRIFTSRESULTAT</t>
  </si>
  <si>
    <t>ÅRSRESULTAT</t>
  </si>
  <si>
    <t>SUM EKSTERNE TILSKUDD</t>
  </si>
  <si>
    <t xml:space="preserve">Royal Bingodrift </t>
  </si>
  <si>
    <t>NMF momsrefusjon</t>
  </si>
  <si>
    <t>NMF frifond</t>
  </si>
  <si>
    <t>Norsk Tipping</t>
  </si>
  <si>
    <t>SUM KONSERTINNTEKTER</t>
  </si>
  <si>
    <t>INSTRUKTØRER</t>
  </si>
  <si>
    <t xml:space="preserve">SUM INSTRUMENTKJØP </t>
  </si>
  <si>
    <t>SUM ANDRE KOSTNADER</t>
  </si>
  <si>
    <t>Datakostnader</t>
  </si>
  <si>
    <t>EIENDELER</t>
  </si>
  <si>
    <t>DRIFTSKONTO</t>
  </si>
  <si>
    <t xml:space="preserve">BANK SPAREKONTO </t>
  </si>
  <si>
    <t>TURKONTO</t>
  </si>
  <si>
    <t>EGENKAPITAL</t>
  </si>
  <si>
    <t>GJELD</t>
  </si>
  <si>
    <t>ANDRE FORDRINGER</t>
  </si>
  <si>
    <t>SUM GJELD</t>
  </si>
  <si>
    <t>BANK KTO VIPPS</t>
  </si>
  <si>
    <t>NOTE 1 EKSTERNE TILSKUDD</t>
  </si>
  <si>
    <t>NOTE 2 KONSERTINNTEKTER</t>
  </si>
  <si>
    <t>VO-midler</t>
  </si>
  <si>
    <t>Nina Mengkrogen</t>
  </si>
  <si>
    <t>Endr ift budsjett</t>
  </si>
  <si>
    <t>Instrumentfond</t>
  </si>
  <si>
    <t>Trykksaker</t>
  </si>
  <si>
    <t>Diverse</t>
  </si>
  <si>
    <t>INSTRUKSJON DIRIGENTER</t>
  </si>
  <si>
    <t>Klokkespill</t>
  </si>
  <si>
    <t>Leie av tilhenger</t>
  </si>
  <si>
    <t>Netto HK-tur</t>
  </si>
  <si>
    <t>Netto junior-tur</t>
  </si>
  <si>
    <t>Netto 17. mai/Loppemarked</t>
  </si>
  <si>
    <t>Netto Korpstur</t>
  </si>
  <si>
    <t xml:space="preserve">Netto 17. mai </t>
  </si>
  <si>
    <t>Netto Loppemarked</t>
  </si>
  <si>
    <t>Netto seminarer</t>
  </si>
  <si>
    <t>KONTINGENTER VENNEFORENING</t>
  </si>
  <si>
    <t>MUSIKKUTSTYR, NOTER, FLISER ETC</t>
  </si>
  <si>
    <t>SALGSINNTEKTER</t>
  </si>
  <si>
    <t>LOTTERIER</t>
  </si>
  <si>
    <t>BANK-, KORT- OG BETALINGSGEBYR</t>
  </si>
  <si>
    <t>Sum</t>
  </si>
  <si>
    <t>Budsjett neste år</t>
  </si>
  <si>
    <t>Budsjett i år</t>
  </si>
  <si>
    <t>Faktisk</t>
  </si>
  <si>
    <t>Konto</t>
  </si>
  <si>
    <t>Resultat</t>
  </si>
  <si>
    <t>7790 Andre kostnader</t>
  </si>
  <si>
    <t>7779 Gebyr betalingsformidling</t>
  </si>
  <si>
    <t>7770 Bank- og kortgebyr</t>
  </si>
  <si>
    <t>7500 Forsikring</t>
  </si>
  <si>
    <t>7400 Kontingent NMF</t>
  </si>
  <si>
    <t>7170 Sosiale kostnader</t>
  </si>
  <si>
    <t>7100 Transportkostnader</t>
  </si>
  <si>
    <t>6940 Porto/Postboksleie</t>
  </si>
  <si>
    <t>6930 Datakostnader</t>
  </si>
  <si>
    <t>6900 Telefon og telefax</t>
  </si>
  <si>
    <t>6820 Trykksaker</t>
  </si>
  <si>
    <t>6800 Kontorrekvisita</t>
  </si>
  <si>
    <t>6700 Utgifter spilleoppdrag</t>
  </si>
  <si>
    <t>6320 AM/NM kostnader</t>
  </si>
  <si>
    <t>6310 Instrument - Vedlikehold</t>
  </si>
  <si>
    <t>6210 Husleie</t>
  </si>
  <si>
    <t>6100 Kontingent organisasjon</t>
  </si>
  <si>
    <t>6050 Kostnader seminar</t>
  </si>
  <si>
    <t>6031 Notestativ og fliser</t>
  </si>
  <si>
    <t>6030 Noter og notebøker</t>
  </si>
  <si>
    <t>6020 Instrument - Kjøp</t>
  </si>
  <si>
    <t>6011 Gaver</t>
  </si>
  <si>
    <t>6010 Uniform</t>
  </si>
  <si>
    <t>5030 Lønn instruktører</t>
  </si>
  <si>
    <t>5010 Lønn dirigent</t>
  </si>
  <si>
    <t>Bevegelse</t>
  </si>
  <si>
    <t>Kostnader</t>
  </si>
  <si>
    <t>8040 Renteinntekter</t>
  </si>
  <si>
    <t>3960 Andre inntekter</t>
  </si>
  <si>
    <t>3800 Konserterinntekter</t>
  </si>
  <si>
    <t>3700 Lotterier</t>
  </si>
  <si>
    <t>3600 VO-Tilskudd</t>
  </si>
  <si>
    <t>3500 Eksterne tilskudd</t>
  </si>
  <si>
    <t xml:space="preserve">3300 Salgsinntekter </t>
  </si>
  <si>
    <t>3251 Musikkutstyr, notestativ. fliser etc</t>
  </si>
  <si>
    <t>3237 Egenandel korpstur</t>
  </si>
  <si>
    <t>3230 Egenandel seminar</t>
  </si>
  <si>
    <t>3220 Kontingent venneforening</t>
  </si>
  <si>
    <t>3200 Kontingent medlemmer</t>
  </si>
  <si>
    <t>Inntekter</t>
  </si>
  <si>
    <t>Overskudd</t>
  </si>
  <si>
    <t>2050 Annen egenkapital</t>
  </si>
  <si>
    <t>2040 Knuts minnefond</t>
  </si>
  <si>
    <t>2000 Aksjekapital</t>
  </si>
  <si>
    <t>Utgående balanse</t>
  </si>
  <si>
    <t>Inngående Balanse</t>
  </si>
  <si>
    <t>Egenkapital</t>
  </si>
  <si>
    <t>2410 Kortsiktig Gjeld</t>
  </si>
  <si>
    <t>Gjeld</t>
  </si>
  <si>
    <t>1924 Vipps konto</t>
  </si>
  <si>
    <t>1923 Turkonto</t>
  </si>
  <si>
    <t>1921 Bank særvilkår</t>
  </si>
  <si>
    <t>1920 Driftskonto</t>
  </si>
  <si>
    <t>1700 Depositum nøkkel</t>
  </si>
  <si>
    <t>1510 Kundefordringer</t>
  </si>
  <si>
    <t>1390 Forskuddsbetalte kostnader</t>
  </si>
  <si>
    <t>1250 Aksjer i A/L Samfunnshuset</t>
  </si>
  <si>
    <t>Eiendeler</t>
  </si>
  <si>
    <t>Endr ift 2019</t>
  </si>
  <si>
    <t>RESULTATREGNSKAP 2020</t>
  </si>
  <si>
    <t>SOFIEMYR,  15. MAI 2021</t>
  </si>
  <si>
    <t>Lars Christian Nordby</t>
  </si>
  <si>
    <t>Nordre Follo Kommune</t>
  </si>
  <si>
    <t xml:space="preserve">Lotteri- og Stiftelsestilsynet </t>
  </si>
  <si>
    <t>Vicekonsul Lisen Espelands legat</t>
  </si>
  <si>
    <t>OBOS Jubel</t>
  </si>
  <si>
    <t>BIDRA AS</t>
  </si>
  <si>
    <t>Momskompensasjon</t>
  </si>
  <si>
    <t>Frifond A</t>
  </si>
  <si>
    <t>Generert av StyreWeb 19.04.2021 14:53:47</t>
  </si>
  <si>
    <t>Nordre Follo kommune</t>
  </si>
  <si>
    <t>Norsk Tipping AS</t>
  </si>
  <si>
    <t>Royal Bingodrift</t>
  </si>
  <si>
    <t/>
  </si>
  <si>
    <t>R</t>
  </si>
  <si>
    <t xml:space="preserve"> 202001-8</t>
  </si>
  <si>
    <t xml:space="preserve"> 202001-13</t>
  </si>
  <si>
    <t>Royal Bingodrift AS - andel 3. kvartal 2019</t>
  </si>
  <si>
    <t>Royal Bingodrift AS - 4. kvartal 2019</t>
  </si>
  <si>
    <t xml:space="preserve"> 202002-31</t>
  </si>
  <si>
    <t>Royal Bingodrift AS - restbetaling</t>
  </si>
  <si>
    <t xml:space="preserve"> 202002-39</t>
  </si>
  <si>
    <t>Faktura 971257490520</t>
  </si>
  <si>
    <t xml:space="preserve"> 202005-9</t>
  </si>
  <si>
    <t>Korpsstøtte 2020</t>
  </si>
  <si>
    <t>Nordre Follo kommune - Korpsstøtte 2020</t>
  </si>
  <si>
    <t xml:space="preserve"> 202005-15</t>
  </si>
  <si>
    <t>Bidra.no</t>
  </si>
  <si>
    <t xml:space="preserve"> 202006-2</t>
  </si>
  <si>
    <t>Andel 1. kvartal 2020</t>
  </si>
  <si>
    <t>Royal Bingodrift AS - 1. kvartal 2020</t>
  </si>
  <si>
    <t xml:space="preserve"> 202006-24</t>
  </si>
  <si>
    <t>Tildeling fra instrumentfondet</t>
  </si>
  <si>
    <t xml:space="preserve"> 202006-31</t>
  </si>
  <si>
    <t>Faktura 15220720</t>
  </si>
  <si>
    <t xml:space="preserve"> 202007-12</t>
  </si>
  <si>
    <t>Ekstra korpsstøtte</t>
  </si>
  <si>
    <t>Nordre Follo Kommune - Ekstra korpsstøtte</t>
  </si>
  <si>
    <t xml:space="preserve"> 202008-2</t>
  </si>
  <si>
    <t>Støtte fra Lotteri- og Stiftelsestilsynet</t>
  </si>
  <si>
    <t>Lotteri- og Stiftelsestilsynet - støtte</t>
  </si>
  <si>
    <t xml:space="preserve"> 202008-6</t>
  </si>
  <si>
    <t>Royal Bingodrift AS - 2. kvartal 2020</t>
  </si>
  <si>
    <t xml:space="preserve"> 202008-17</t>
  </si>
  <si>
    <t xml:space="preserve"> 202009-6</t>
  </si>
  <si>
    <t>Royal Bingodrift AS_3. kvartal 2020</t>
  </si>
  <si>
    <t>Royal Bingodrift AS - 3. kvartal 2020</t>
  </si>
  <si>
    <t xml:space="preserve"> 202010-6</t>
  </si>
  <si>
    <t>Faktura 1269. Tilskudd fra OBOS Jubel , OBOS BBL Avd. 9120</t>
  </si>
  <si>
    <t>UF</t>
  </si>
  <si>
    <t>OBOS BBL Avd. 9120</t>
  </si>
  <si>
    <t xml:space="preserve"> 202010-10</t>
  </si>
  <si>
    <t>Midler fra Vicekonsul Lisen Espelands legat</t>
  </si>
  <si>
    <t xml:space="preserve"> 202011-79</t>
  </si>
  <si>
    <t>Faktura DM: 2020/15772</t>
  </si>
  <si>
    <t>Lotteri- og Stiftelsestilsynet - støtte 2020</t>
  </si>
  <si>
    <t xml:space="preserve"> 202012-5</t>
  </si>
  <si>
    <t>Momskompensasjon 2019</t>
  </si>
  <si>
    <t xml:space="preserve"> 202012-10</t>
  </si>
  <si>
    <t xml:space="preserve"> 202012-18</t>
  </si>
  <si>
    <t>Vedlegg</t>
  </si>
  <si>
    <t>Beskrivelse</t>
  </si>
  <si>
    <t>Faktura</t>
  </si>
  <si>
    <t>Type</t>
  </si>
  <si>
    <t>Referanse</t>
  </si>
  <si>
    <t>Prosjekt</t>
  </si>
  <si>
    <t>Kommentar</t>
  </si>
  <si>
    <t>Beløp</t>
  </si>
  <si>
    <t>Dato</t>
  </si>
  <si>
    <t>Bilagsnummer</t>
  </si>
  <si>
    <t>Bilagsregister</t>
  </si>
  <si>
    <t>Konsert Kolben</t>
  </si>
  <si>
    <t>Klarinett</t>
  </si>
  <si>
    <t>Alt Saxofon</t>
  </si>
  <si>
    <t xml:space="preserve">Klarinett </t>
  </si>
  <si>
    <t>Trombone</t>
  </si>
  <si>
    <t>Trompet</t>
  </si>
  <si>
    <t>Fløyte</t>
  </si>
  <si>
    <t>Slagverk</t>
  </si>
  <si>
    <t>Ingen hendelser etter balansedag</t>
  </si>
  <si>
    <t>Noter til regnskap og balanse for korpsåret 2020</t>
  </si>
  <si>
    <t xml:space="preserve">NOTE 3 INSTRUMENTKJØP </t>
  </si>
  <si>
    <t>NOTE 5 HENDELSE ETTER BALANSEDAG</t>
  </si>
  <si>
    <t>NOTE 4 ANDRE KOSTNADER</t>
  </si>
  <si>
    <t>Innkjøp toalett-/tørkepapir og førstehjelpsskrin for salg</t>
  </si>
  <si>
    <t>Styret foreslår at overskuddet overføres til fri 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</si>
</sst>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</numFmts>
  <fonts count="18" x14ac:knownFonts="1">
    <font>
      <sz val="11"/>
      <name val="Arial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81BD"/>
      </patternFill>
    </fill>
    <fill>
      <patternFill patternType="solid">
        <fgColor rgb="FF00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2" fontId="3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/>
    <xf numFmtId="0" fontId="16" fillId="0" borderId="0"/>
    <xf numFmtId="43" fontId="13" fillId="0" borderId="0" applyFont="0" applyFill="0" applyBorder="0" applyAlignment="0" applyProtection="0"/>
  </cellStyleXfs>
  <cellXfs count="156">
    <xf numFmtId="0" fontId="0" fillId="0" borderId="0" xfId="0" applyNumberFormat="1" applyFont="1" applyAlignment="1" applyProtection="1">
      <protection locked="0"/>
    </xf>
    <xf numFmtId="0" fontId="7" fillId="0" borderId="0" xfId="0" applyFont="1" applyFill="1" applyAlignment="1"/>
    <xf numFmtId="165" fontId="7" fillId="0" borderId="0" xfId="3" applyNumberFormat="1" applyFont="1" applyFill="1" applyAlignment="1" applyProtection="1">
      <protection locked="0"/>
    </xf>
    <xf numFmtId="165" fontId="7" fillId="0" borderId="0" xfId="3" applyNumberFormat="1" applyFont="1" applyFill="1"/>
    <xf numFmtId="164" fontId="7" fillId="0" borderId="0" xfId="3" applyFont="1" applyFill="1"/>
    <xf numFmtId="0" fontId="7" fillId="0" borderId="0" xfId="0" applyNumberFormat="1" applyFont="1" applyFill="1" applyAlignment="1" applyProtection="1"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2" borderId="0" xfId="0" applyFont="1" applyFill="1" applyAlignment="1"/>
    <xf numFmtId="0" fontId="8" fillId="0" borderId="0" xfId="0" applyFont="1" applyFill="1" applyAlignment="1"/>
    <xf numFmtId="3" fontId="6" fillId="0" borderId="0" xfId="2" applyNumberFormat="1" applyFont="1" applyFill="1" applyAlignment="1"/>
    <xf numFmtId="3" fontId="7" fillId="0" borderId="0" xfId="2" applyNumberFormat="1" applyFont="1" applyFill="1" applyAlignment="1"/>
    <xf numFmtId="3" fontId="7" fillId="0" borderId="0" xfId="0" applyNumberFormat="1" applyFont="1" applyFill="1" applyAlignment="1"/>
    <xf numFmtId="0" fontId="7" fillId="0" borderId="0" xfId="0" applyFont="1" applyFill="1"/>
    <xf numFmtId="0" fontId="6" fillId="0" borderId="0" xfId="0" applyFont="1" applyFill="1" applyBorder="1" applyAlignment="1"/>
    <xf numFmtId="3" fontId="6" fillId="0" borderId="0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/>
    <xf numFmtId="165" fontId="7" fillId="0" borderId="0" xfId="3" applyNumberFormat="1" applyFont="1" applyFill="1" applyAlignment="1"/>
    <xf numFmtId="2" fontId="6" fillId="0" borderId="0" xfId="0" applyNumberFormat="1" applyFont="1" applyFill="1" applyAlignment="1"/>
    <xf numFmtId="0" fontId="6" fillId="0" borderId="0" xfId="2" applyNumberFormat="1" applyFont="1" applyFill="1" applyAlignment="1"/>
    <xf numFmtId="0" fontId="6" fillId="0" borderId="0" xfId="2" applyFont="1" applyFill="1" applyAlignment="1"/>
    <xf numFmtId="0" fontId="6" fillId="0" borderId="0" xfId="0" applyNumberFormat="1" applyFont="1" applyFill="1" applyAlignment="1" applyProtection="1">
      <protection locked="0"/>
    </xf>
    <xf numFmtId="0" fontId="7" fillId="0" borderId="0" xfId="1" applyNumberFormat="1" applyFont="1" applyAlignment="1" applyProtection="1">
      <protection locked="0"/>
    </xf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14" fontId="6" fillId="0" borderId="0" xfId="1" applyNumberFormat="1" applyFont="1" applyAlignment="1">
      <alignment horizontal="right"/>
    </xf>
    <xf numFmtId="0" fontId="8" fillId="0" borderId="0" xfId="1" applyNumberFormat="1" applyFont="1" applyAlignment="1"/>
    <xf numFmtId="0" fontId="6" fillId="0" borderId="0" xfId="1" applyNumberFormat="1" applyFont="1" applyAlignment="1">
      <alignment horizontal="center"/>
    </xf>
    <xf numFmtId="2" fontId="6" fillId="0" borderId="0" xfId="1" applyFont="1" applyAlignment="1"/>
    <xf numFmtId="3" fontId="6" fillId="0" borderId="0" xfId="1" applyNumberFormat="1" applyFont="1" applyFill="1" applyAlignment="1"/>
    <xf numFmtId="3" fontId="7" fillId="0" borderId="0" xfId="1" applyNumberFormat="1" applyFont="1" applyFill="1" applyAlignment="1"/>
    <xf numFmtId="0" fontId="7" fillId="0" borderId="0" xfId="1" applyNumberFormat="1" applyFont="1" applyFill="1" applyAlignment="1" applyProtection="1">
      <protection locked="0"/>
    </xf>
    <xf numFmtId="0" fontId="6" fillId="0" borderId="2" xfId="1" applyNumberFormat="1" applyFont="1" applyBorder="1" applyAlignment="1"/>
    <xf numFmtId="2" fontId="6" fillId="0" borderId="2" xfId="1" applyFont="1" applyBorder="1" applyAlignment="1"/>
    <xf numFmtId="3" fontId="6" fillId="0" borderId="2" xfId="1" applyNumberFormat="1" applyFont="1" applyFill="1" applyBorder="1" applyAlignment="1"/>
    <xf numFmtId="3" fontId="7" fillId="0" borderId="2" xfId="1" applyNumberFormat="1" applyFont="1" applyFill="1" applyBorder="1" applyAlignment="1"/>
    <xf numFmtId="0" fontId="6" fillId="0" borderId="1" xfId="1" applyNumberFormat="1" applyFont="1" applyBorder="1" applyAlignment="1"/>
    <xf numFmtId="2" fontId="6" fillId="0" borderId="1" xfId="1" applyFont="1" applyBorder="1" applyAlignment="1"/>
    <xf numFmtId="3" fontId="6" fillId="0" borderId="1" xfId="1" applyNumberFormat="1" applyFont="1" applyFill="1" applyBorder="1" applyAlignment="1"/>
    <xf numFmtId="3" fontId="7" fillId="0" borderId="1" xfId="1" applyNumberFormat="1" applyFont="1" applyFill="1" applyBorder="1" applyAlignment="1"/>
    <xf numFmtId="3" fontId="7" fillId="0" borderId="0" xfId="1" applyNumberFormat="1" applyFont="1" applyAlignment="1" applyProtection="1">
      <protection locked="0"/>
    </xf>
    <xf numFmtId="0" fontId="7" fillId="0" borderId="0" xfId="1" applyNumberFormat="1" applyFont="1" applyAlignment="1"/>
    <xf numFmtId="2" fontId="7" fillId="0" borderId="0" xfId="1" applyFont="1" applyFill="1" applyAlignment="1"/>
    <xf numFmtId="0" fontId="6" fillId="0" borderId="0" xfId="1" applyNumberFormat="1" applyFont="1" applyFill="1" applyAlignment="1" applyProtection="1">
      <alignment horizontal="center"/>
      <protection locked="0"/>
    </xf>
    <xf numFmtId="14" fontId="7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center"/>
    </xf>
    <xf numFmtId="0" fontId="6" fillId="0" borderId="0" xfId="1" applyNumberFormat="1" applyFont="1" applyAlignment="1" applyProtection="1">
      <protection locked="0"/>
    </xf>
    <xf numFmtId="0" fontId="7" fillId="0" borderId="0" xfId="2" applyFont="1" applyAlignment="1"/>
    <xf numFmtId="0" fontId="8" fillId="0" borderId="0" xfId="2" applyNumberFormat="1" applyFont="1" applyAlignment="1"/>
    <xf numFmtId="0" fontId="6" fillId="0" borderId="0" xfId="2" applyFont="1" applyAlignment="1"/>
    <xf numFmtId="0" fontId="6" fillId="0" borderId="0" xfId="2" applyNumberFormat="1" applyFont="1" applyFill="1" applyAlignment="1">
      <alignment horizontal="center"/>
    </xf>
    <xf numFmtId="0" fontId="6" fillId="0" borderId="0" xfId="2" applyNumberFormat="1" applyFont="1" applyAlignment="1"/>
    <xf numFmtId="0" fontId="7" fillId="0" borderId="0" xfId="2" applyFont="1" applyAlignment="1">
      <alignment wrapText="1"/>
    </xf>
    <xf numFmtId="0" fontId="9" fillId="0" borderId="0" xfId="2" applyNumberFormat="1" applyFont="1" applyAlignment="1"/>
    <xf numFmtId="3" fontId="7" fillId="0" borderId="0" xfId="2" applyNumberFormat="1" applyFont="1" applyAlignment="1"/>
    <xf numFmtId="49" fontId="6" fillId="0" borderId="0" xfId="2" applyNumberFormat="1" applyFont="1" applyAlignment="1"/>
    <xf numFmtId="16" fontId="6" fillId="0" borderId="0" xfId="2" applyNumberFormat="1" applyFont="1" applyAlignment="1"/>
    <xf numFmtId="16" fontId="6" fillId="0" borderId="1" xfId="2" applyNumberFormat="1" applyFont="1" applyBorder="1" applyAlignment="1"/>
    <xf numFmtId="0" fontId="9" fillId="0" borderId="1" xfId="2" applyNumberFormat="1" applyFont="1" applyBorder="1" applyAlignment="1"/>
    <xf numFmtId="3" fontId="7" fillId="0" borderId="1" xfId="2" applyNumberFormat="1" applyFont="1" applyFill="1" applyBorder="1" applyAlignment="1"/>
    <xf numFmtId="3" fontId="7" fillId="0" borderId="1" xfId="2" applyNumberFormat="1" applyFont="1" applyBorder="1" applyAlignment="1"/>
    <xf numFmtId="0" fontId="6" fillId="0" borderId="1" xfId="2" applyNumberFormat="1" applyFont="1" applyBorder="1" applyAlignment="1"/>
    <xf numFmtId="0" fontId="6" fillId="0" borderId="1" xfId="2" applyFont="1" applyBorder="1" applyAlignment="1"/>
    <xf numFmtId="0" fontId="7" fillId="0" borderId="0" xfId="2" applyNumberFormat="1" applyFont="1" applyFill="1" applyAlignment="1">
      <alignment horizontal="center"/>
    </xf>
    <xf numFmtId="164" fontId="7" fillId="0" borderId="0" xfId="3" applyFont="1" applyAlignment="1"/>
    <xf numFmtId="164" fontId="10" fillId="0" borderId="0" xfId="3" applyFont="1" applyAlignment="1"/>
    <xf numFmtId="0" fontId="6" fillId="2" borderId="0" xfId="0" applyNumberFormat="1" applyFont="1" applyFill="1" applyAlignment="1" applyProtection="1">
      <protection locked="0"/>
    </xf>
    <xf numFmtId="0" fontId="6" fillId="0" borderId="0" xfId="1" applyNumberFormat="1" applyFont="1" applyAlignment="1">
      <alignment horizontal="center"/>
    </xf>
    <xf numFmtId="165" fontId="7" fillId="0" borderId="0" xfId="3" applyNumberFormat="1" applyFont="1" applyAlignment="1"/>
    <xf numFmtId="165" fontId="7" fillId="0" borderId="1" xfId="3" applyNumberFormat="1" applyFont="1" applyBorder="1" applyAlignment="1"/>
    <xf numFmtId="0" fontId="13" fillId="0" borderId="0" xfId="22" applyNumberFormat="1" applyFont="1" applyProtection="1"/>
    <xf numFmtId="4" fontId="13" fillId="0" borderId="0" xfId="22" applyNumberFormat="1" applyFont="1" applyAlignment="1" applyProtection="1">
      <alignment horizontal="right"/>
    </xf>
    <xf numFmtId="0" fontId="14" fillId="5" borderId="0" xfId="22" applyNumberFormat="1" applyFont="1" applyFill="1" applyProtection="1"/>
    <xf numFmtId="0" fontId="7" fillId="0" borderId="0" xfId="1" applyNumberFormat="1" applyFont="1" applyFill="1" applyAlignment="1" applyProtection="1">
      <alignment horizontal="center"/>
      <protection locked="0"/>
    </xf>
    <xf numFmtId="0" fontId="16" fillId="0" borderId="0" xfId="23" applyNumberFormat="1" applyFont="1" applyProtection="1"/>
    <xf numFmtId="166" fontId="0" fillId="0" borderId="0" xfId="24" applyNumberFormat="1" applyFont="1" applyProtection="1"/>
    <xf numFmtId="0" fontId="17" fillId="0" borderId="0" xfId="23" applyNumberFormat="1" applyFont="1" applyProtection="1"/>
    <xf numFmtId="166" fontId="17" fillId="0" borderId="0" xfId="24" applyNumberFormat="1" applyFont="1" applyProtection="1"/>
    <xf numFmtId="0" fontId="17" fillId="6" borderId="0" xfId="23" applyNumberFormat="1" applyFont="1" applyFill="1" applyProtection="1"/>
    <xf numFmtId="166" fontId="17" fillId="6" borderId="0" xfId="24" applyNumberFormat="1" applyFont="1" applyFill="1" applyProtection="1"/>
    <xf numFmtId="0" fontId="17" fillId="7" borderId="0" xfId="23" applyNumberFormat="1" applyFont="1" applyFill="1" applyProtection="1"/>
    <xf numFmtId="166" fontId="17" fillId="7" borderId="0" xfId="24" applyNumberFormat="1" applyFont="1" applyFill="1" applyProtection="1"/>
    <xf numFmtId="0" fontId="17" fillId="8" borderId="0" xfId="23" applyNumberFormat="1" applyFont="1" applyFill="1" applyProtection="1"/>
    <xf numFmtId="166" fontId="17" fillId="8" borderId="0" xfId="24" applyNumberFormat="1" applyFont="1" applyFill="1" applyProtection="1"/>
    <xf numFmtId="0" fontId="17" fillId="9" borderId="0" xfId="23" applyNumberFormat="1" applyFont="1" applyFill="1" applyProtection="1"/>
    <xf numFmtId="166" fontId="17" fillId="9" borderId="0" xfId="24" applyNumberFormat="1" applyFont="1" applyFill="1" applyProtection="1"/>
    <xf numFmtId="0" fontId="17" fillId="10" borderId="0" xfId="23" applyNumberFormat="1" applyFont="1" applyFill="1" applyProtection="1"/>
    <xf numFmtId="166" fontId="17" fillId="10" borderId="0" xfId="24" applyNumberFormat="1" applyFont="1" applyFill="1" applyProtection="1"/>
    <xf numFmtId="0" fontId="17" fillId="11" borderId="0" xfId="23" applyNumberFormat="1" applyFont="1" applyFill="1" applyProtection="1"/>
    <xf numFmtId="166" fontId="17" fillId="11" borderId="0" xfId="24" applyNumberFormat="1" applyFont="1" applyFill="1" applyProtection="1"/>
    <xf numFmtId="0" fontId="17" fillId="12" borderId="0" xfId="23" applyNumberFormat="1" applyFont="1" applyFill="1" applyProtection="1"/>
    <xf numFmtId="166" fontId="17" fillId="12" borderId="0" xfId="24" applyNumberFormat="1" applyFont="1" applyFill="1" applyProtection="1"/>
    <xf numFmtId="0" fontId="17" fillId="13" borderId="0" xfId="23" applyNumberFormat="1" applyFont="1" applyFill="1" applyProtection="1"/>
    <xf numFmtId="166" fontId="17" fillId="13" borderId="0" xfId="24" applyNumberFormat="1" applyFont="1" applyFill="1" applyProtection="1"/>
    <xf numFmtId="0" fontId="17" fillId="14" borderId="0" xfId="23" applyNumberFormat="1" applyFont="1" applyFill="1" applyProtection="1"/>
    <xf numFmtId="166" fontId="17" fillId="14" borderId="0" xfId="24" applyNumberFormat="1" applyFont="1" applyFill="1" applyProtection="1"/>
    <xf numFmtId="0" fontId="17" fillId="4" borderId="0" xfId="23" applyNumberFormat="1" applyFont="1" applyFill="1" applyProtection="1"/>
    <xf numFmtId="166" fontId="17" fillId="4" borderId="0" xfId="24" applyNumberFormat="1" applyFont="1" applyFill="1" applyProtection="1"/>
    <xf numFmtId="14" fontId="17" fillId="0" borderId="0" xfId="23" applyNumberFormat="1" applyFont="1" applyAlignment="1" applyProtection="1">
      <alignment horizontal="right"/>
    </xf>
    <xf numFmtId="0" fontId="16" fillId="14" borderId="0" xfId="23" applyNumberFormat="1" applyFont="1" applyFill="1" applyProtection="1"/>
    <xf numFmtId="166" fontId="0" fillId="14" borderId="0" xfId="24" applyNumberFormat="1" applyFont="1" applyFill="1" applyProtection="1"/>
    <xf numFmtId="14" fontId="16" fillId="14" borderId="0" xfId="23" applyNumberFormat="1" applyFont="1" applyFill="1" applyAlignment="1" applyProtection="1">
      <alignment horizontal="right"/>
    </xf>
    <xf numFmtId="0" fontId="16" fillId="4" borderId="0" xfId="23" applyNumberFormat="1" applyFont="1" applyFill="1" applyProtection="1"/>
    <xf numFmtId="166" fontId="0" fillId="4" borderId="0" xfId="24" applyNumberFormat="1" applyFont="1" applyFill="1" applyProtection="1"/>
    <xf numFmtId="14" fontId="16" fillId="4" borderId="0" xfId="23" applyNumberFormat="1" applyFont="1" applyFill="1" applyAlignment="1" applyProtection="1">
      <alignment horizontal="right"/>
    </xf>
    <xf numFmtId="0" fontId="16" fillId="13" borderId="0" xfId="23" applyNumberFormat="1" applyFont="1" applyFill="1" applyProtection="1"/>
    <xf numFmtId="166" fontId="0" fillId="13" borderId="0" xfId="24" applyNumberFormat="1" applyFont="1" applyFill="1" applyProtection="1"/>
    <xf numFmtId="14" fontId="16" fillId="13" borderId="0" xfId="23" applyNumberFormat="1" applyFont="1" applyFill="1" applyAlignment="1" applyProtection="1">
      <alignment horizontal="right"/>
    </xf>
    <xf numFmtId="0" fontId="16" fillId="6" borderId="0" xfId="23" applyNumberFormat="1" applyFont="1" applyFill="1" applyProtection="1"/>
    <xf numFmtId="166" fontId="0" fillId="6" borderId="0" xfId="24" applyNumberFormat="1" applyFont="1" applyFill="1" applyProtection="1"/>
    <xf numFmtId="14" fontId="16" fillId="6" borderId="0" xfId="23" applyNumberFormat="1" applyFont="1" applyFill="1" applyAlignment="1" applyProtection="1">
      <alignment horizontal="right"/>
    </xf>
    <xf numFmtId="0" fontId="16" fillId="9" borderId="0" xfId="23" applyNumberFormat="1" applyFont="1" applyFill="1" applyProtection="1"/>
    <xf numFmtId="166" fontId="0" fillId="9" borderId="0" xfId="24" applyNumberFormat="1" applyFont="1" applyFill="1" applyProtection="1"/>
    <xf numFmtId="14" fontId="16" fillId="9" borderId="0" xfId="23" applyNumberFormat="1" applyFont="1" applyFill="1" applyAlignment="1" applyProtection="1">
      <alignment horizontal="right"/>
    </xf>
    <xf numFmtId="0" fontId="16" fillId="12" borderId="0" xfId="23" applyNumberFormat="1" applyFont="1" applyFill="1" applyProtection="1"/>
    <xf numFmtId="166" fontId="0" fillId="12" borderId="0" xfId="24" applyNumberFormat="1" applyFont="1" applyFill="1" applyProtection="1"/>
    <xf numFmtId="14" fontId="16" fillId="12" borderId="0" xfId="23" applyNumberFormat="1" applyFont="1" applyFill="1" applyAlignment="1" applyProtection="1">
      <alignment horizontal="right"/>
    </xf>
    <xf numFmtId="0" fontId="16" fillId="8" borderId="0" xfId="23" applyNumberFormat="1" applyFont="1" applyFill="1" applyProtection="1"/>
    <xf numFmtId="166" fontId="0" fillId="8" borderId="0" xfId="24" applyNumberFormat="1" applyFont="1" applyFill="1" applyProtection="1"/>
    <xf numFmtId="14" fontId="16" fillId="8" borderId="0" xfId="23" applyNumberFormat="1" applyFont="1" applyFill="1" applyAlignment="1" applyProtection="1">
      <alignment horizontal="right"/>
    </xf>
    <xf numFmtId="0" fontId="16" fillId="7" borderId="0" xfId="23" applyNumberFormat="1" applyFont="1" applyFill="1" applyProtection="1"/>
    <xf numFmtId="166" fontId="0" fillId="7" borderId="0" xfId="24" applyNumberFormat="1" applyFont="1" applyFill="1" applyProtection="1"/>
    <xf numFmtId="14" fontId="16" fillId="7" borderId="0" xfId="23" applyNumberFormat="1" applyFont="1" applyFill="1" applyAlignment="1" applyProtection="1">
      <alignment horizontal="right"/>
    </xf>
    <xf numFmtId="0" fontId="16" fillId="10" borderId="0" xfId="23" applyNumberFormat="1" applyFont="1" applyFill="1" applyProtection="1"/>
    <xf numFmtId="166" fontId="0" fillId="10" borderId="0" xfId="24" applyNumberFormat="1" applyFont="1" applyFill="1" applyProtection="1"/>
    <xf numFmtId="14" fontId="16" fillId="10" borderId="0" xfId="23" applyNumberFormat="1" applyFont="1" applyFill="1" applyAlignment="1" applyProtection="1">
      <alignment horizontal="right"/>
    </xf>
    <xf numFmtId="0" fontId="16" fillId="11" borderId="0" xfId="23" applyNumberFormat="1" applyFont="1" applyFill="1" applyProtection="1"/>
    <xf numFmtId="166" fontId="0" fillId="11" borderId="0" xfId="24" applyNumberFormat="1" applyFont="1" applyFill="1" applyProtection="1"/>
    <xf numFmtId="14" fontId="16" fillId="11" borderId="0" xfId="23" applyNumberFormat="1" applyFont="1" applyFill="1" applyAlignment="1" applyProtection="1">
      <alignment horizontal="right"/>
    </xf>
    <xf numFmtId="0" fontId="14" fillId="5" borderId="0" xfId="23" applyNumberFormat="1" applyFont="1" applyFill="1" applyProtection="1"/>
    <xf numFmtId="166" fontId="14" fillId="5" borderId="0" xfId="24" applyNumberFormat="1" applyFont="1" applyFill="1" applyProtection="1"/>
    <xf numFmtId="165" fontId="6" fillId="0" borderId="0" xfId="3" applyNumberFormat="1" applyFont="1" applyFill="1" applyAlignment="1" applyProtection="1">
      <protection locked="0"/>
    </xf>
    <xf numFmtId="165" fontId="6" fillId="0" borderId="0" xfId="0" applyNumberFormat="1" applyFont="1" applyFill="1" applyAlignment="1" applyProtection="1">
      <protection locked="0"/>
    </xf>
    <xf numFmtId="0" fontId="6" fillId="0" borderId="0" xfId="2" applyNumberFormat="1" applyFont="1" applyAlignment="1">
      <alignment horizontal="center"/>
    </xf>
    <xf numFmtId="0" fontId="7" fillId="0" borderId="0" xfId="0" applyNumberFormat="1" applyFont="1" applyAlignment="1" applyProtection="1">
      <protection locked="0"/>
    </xf>
    <xf numFmtId="0" fontId="6" fillId="0" borderId="0" xfId="1" applyNumberFormat="1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11" fillId="3" borderId="0" xfId="0" applyFont="1" applyFill="1" applyAlignment="1">
      <alignment vertical="top" wrapText="1"/>
    </xf>
    <xf numFmtId="0" fontId="0" fillId="0" borderId="0" xfId="0" applyNumberFormat="1" applyFont="1" applyAlignment="1" applyProtection="1">
      <alignment vertical="top"/>
      <protection locked="0"/>
    </xf>
    <xf numFmtId="0" fontId="15" fillId="0" borderId="0" xfId="22" applyNumberFormat="1" applyFont="1" applyProtection="1"/>
    <xf numFmtId="0" fontId="13" fillId="0" borderId="0" xfId="22" applyNumberFormat="1" applyFont="1" applyProtection="1"/>
    <xf numFmtId="0" fontId="15" fillId="0" borderId="0" xfId="23" applyNumberFormat="1" applyFont="1" applyProtection="1"/>
    <xf numFmtId="0" fontId="16" fillId="0" borderId="0" xfId="23" applyNumberFormat="1" applyFont="1" applyProtection="1"/>
    <xf numFmtId="3" fontId="9" fillId="0" borderId="0" xfId="3" applyNumberFormat="1" applyFont="1" applyAlignment="1"/>
    <xf numFmtId="3" fontId="12" fillId="0" borderId="0" xfId="3" applyNumberFormat="1" applyFont="1" applyAlignment="1"/>
    <xf numFmtId="3" fontId="9" fillId="0" borderId="1" xfId="3" applyNumberFormat="1" applyFont="1" applyBorder="1" applyAlignment="1"/>
    <xf numFmtId="3" fontId="12" fillId="0" borderId="1" xfId="3" applyNumberFormat="1" applyFont="1" applyBorder="1" applyAlignment="1"/>
    <xf numFmtId="3" fontId="12" fillId="0" borderId="0" xfId="2" applyNumberFormat="1" applyFont="1" applyAlignment="1"/>
    <xf numFmtId="3" fontId="6" fillId="0" borderId="0" xfId="3" applyNumberFormat="1" applyFont="1" applyAlignment="1"/>
    <xf numFmtId="3" fontId="7" fillId="0" borderId="0" xfId="3" applyNumberFormat="1" applyFont="1" applyAlignment="1"/>
    <xf numFmtId="3" fontId="6" fillId="0" borderId="1" xfId="3" applyNumberFormat="1" applyFont="1" applyBorder="1" applyAlignment="1"/>
    <xf numFmtId="3" fontId="7" fillId="0" borderId="1" xfId="3" applyNumberFormat="1" applyFont="1" applyBorder="1" applyAlignment="1"/>
    <xf numFmtId="3" fontId="6" fillId="0" borderId="0" xfId="3" applyNumberFormat="1" applyFont="1" applyFill="1" applyAlignment="1"/>
  </cellXfs>
  <cellStyles count="25"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Benyttet hyperkobling" xfId="13" builtinId="9" hidden="1"/>
    <cellStyle name="Benyttet hyperkobling" xfId="15" builtinId="9" hidden="1"/>
    <cellStyle name="Benyttet hyperkobling" xfId="17" builtinId="9" hidden="1"/>
    <cellStyle name="Benyttet hyperkobling" xfId="19" builtinId="9" hidden="1"/>
    <cellStyle name="Benyttet hyperkobling" xfId="21" builtinId="9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Komma" xfId="3" builtinId="3"/>
    <cellStyle name="Komma 2" xfId="24"/>
    <cellStyle name="Normal" xfId="0" builtinId="0"/>
    <cellStyle name="Normal 2" xfId="22"/>
    <cellStyle name="Normal 3" xfId="23"/>
    <cellStyle name="Normal_Balanse" xfId="1"/>
    <cellStyle name="Normal_Årsregnskap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7"/>
  <sheetViews>
    <sheetView tabSelected="1" showOutlineSymbols="0" zoomScale="75" zoomScaleNormal="75" zoomScalePageLayoutView="115" workbookViewId="0">
      <selection sqref="A1:F1"/>
    </sheetView>
  </sheetViews>
  <sheetFormatPr baseColWidth="10" defaultColWidth="10.875" defaultRowHeight="15.75" x14ac:dyDescent="0.25"/>
  <cols>
    <col min="1" max="1" width="48.375" style="49" bestFit="1" customWidth="1"/>
    <col min="2" max="2" width="6.625" style="49" bestFit="1" customWidth="1"/>
    <col min="3" max="3" width="12" style="49" bestFit="1" customWidth="1"/>
    <col min="4" max="4" width="11.5" style="49" bestFit="1" customWidth="1"/>
    <col min="5" max="5" width="12" style="49" bestFit="1" customWidth="1"/>
    <col min="6" max="6" width="8.625" style="49" hidden="1" customWidth="1"/>
    <col min="7" max="7" width="10.125" style="49" hidden="1" customWidth="1"/>
    <col min="8" max="8" width="58.5" style="49" bestFit="1" customWidth="1"/>
    <col min="9" max="9" width="10.875" style="49"/>
    <col min="10" max="10" width="10.875" style="66"/>
    <col min="11" max="16384" width="10.875" style="49"/>
  </cols>
  <sheetData>
    <row r="1" spans="1:9" x14ac:dyDescent="0.25">
      <c r="A1" s="135" t="s">
        <v>4</v>
      </c>
      <c r="B1" s="135"/>
      <c r="C1" s="135"/>
      <c r="D1" s="135"/>
      <c r="E1" s="135"/>
      <c r="F1" s="136"/>
    </row>
    <row r="3" spans="1:9" x14ac:dyDescent="0.25">
      <c r="A3" s="135" t="s">
        <v>163</v>
      </c>
      <c r="B3" s="135"/>
      <c r="C3" s="135"/>
      <c r="D3" s="135"/>
      <c r="E3" s="135"/>
    </row>
    <row r="5" spans="1:9" x14ac:dyDescent="0.25">
      <c r="A5" s="50"/>
      <c r="B5" s="51"/>
      <c r="C5" s="52" t="s">
        <v>25</v>
      </c>
      <c r="D5" s="52" t="s">
        <v>19</v>
      </c>
      <c r="E5" s="52" t="s">
        <v>25</v>
      </c>
    </row>
    <row r="6" spans="1:9" ht="31.5" x14ac:dyDescent="0.25">
      <c r="A6" s="53"/>
      <c r="B6" s="51"/>
      <c r="C6" s="52">
        <v>2020</v>
      </c>
      <c r="D6" s="65">
        <v>2020</v>
      </c>
      <c r="E6" s="65">
        <v>2019</v>
      </c>
      <c r="F6" s="54" t="s">
        <v>79</v>
      </c>
      <c r="G6" s="54" t="s">
        <v>162</v>
      </c>
    </row>
    <row r="7" spans="1:9" x14ac:dyDescent="0.25">
      <c r="A7" s="50" t="s">
        <v>0</v>
      </c>
      <c r="B7" s="51"/>
      <c r="C7" s="51"/>
    </row>
    <row r="8" spans="1:9" x14ac:dyDescent="0.25">
      <c r="A8" s="53" t="s">
        <v>30</v>
      </c>
      <c r="B8" s="55"/>
      <c r="C8" s="146">
        <v>132250</v>
      </c>
      <c r="D8" s="147">
        <v>138000</v>
      </c>
      <c r="E8" s="11">
        <v>133400</v>
      </c>
      <c r="F8" s="56">
        <f>C8-D8</f>
        <v>-5750</v>
      </c>
      <c r="G8" s="56">
        <f>C8-E8</f>
        <v>-1150</v>
      </c>
    </row>
    <row r="9" spans="1:9" x14ac:dyDescent="0.25">
      <c r="A9" s="53" t="s">
        <v>93</v>
      </c>
      <c r="B9" s="55"/>
      <c r="C9" s="146">
        <v>1950</v>
      </c>
      <c r="D9" s="147">
        <v>0</v>
      </c>
      <c r="E9" s="11">
        <v>0</v>
      </c>
      <c r="F9" s="56">
        <f t="shared" ref="F9:F21" si="0">C9-D9</f>
        <v>1950</v>
      </c>
      <c r="G9" s="56">
        <f t="shared" ref="G9:G21" si="1">C9-E9</f>
        <v>1950</v>
      </c>
    </row>
    <row r="10" spans="1:9" x14ac:dyDescent="0.25">
      <c r="A10" s="53" t="s">
        <v>31</v>
      </c>
      <c r="B10" s="55"/>
      <c r="C10" s="146">
        <v>38950</v>
      </c>
      <c r="D10" s="147">
        <v>25000</v>
      </c>
      <c r="E10" s="11">
        <v>33000</v>
      </c>
      <c r="F10" s="56">
        <f t="shared" si="0"/>
        <v>13950</v>
      </c>
      <c r="G10" s="56">
        <f t="shared" si="1"/>
        <v>5950</v>
      </c>
    </row>
    <row r="11" spans="1:9" x14ac:dyDescent="0.25">
      <c r="A11" s="53" t="s">
        <v>32</v>
      </c>
      <c r="B11" s="55"/>
      <c r="C11" s="146">
        <v>0</v>
      </c>
      <c r="D11" s="147">
        <v>0</v>
      </c>
      <c r="E11" s="11">
        <v>148000</v>
      </c>
      <c r="F11" s="56">
        <f t="shared" si="0"/>
        <v>0</v>
      </c>
      <c r="G11" s="56">
        <f t="shared" si="1"/>
        <v>-148000</v>
      </c>
    </row>
    <row r="12" spans="1:9" x14ac:dyDescent="0.25">
      <c r="A12" s="53" t="s">
        <v>33</v>
      </c>
      <c r="B12" s="55" t="s">
        <v>26</v>
      </c>
      <c r="C12" s="146">
        <v>0</v>
      </c>
      <c r="D12" s="147">
        <v>0</v>
      </c>
      <c r="E12" s="11">
        <v>240</v>
      </c>
      <c r="F12" s="56">
        <f t="shared" si="0"/>
        <v>0</v>
      </c>
      <c r="G12" s="56">
        <f t="shared" si="1"/>
        <v>-240</v>
      </c>
    </row>
    <row r="13" spans="1:9" x14ac:dyDescent="0.25">
      <c r="A13" s="53" t="s">
        <v>94</v>
      </c>
      <c r="B13" s="55"/>
      <c r="C13" s="146">
        <v>2000</v>
      </c>
      <c r="D13" s="147">
        <v>0</v>
      </c>
      <c r="E13" s="11">
        <v>0</v>
      </c>
      <c r="F13" s="56">
        <f t="shared" si="0"/>
        <v>2000</v>
      </c>
      <c r="G13" s="56">
        <f t="shared" si="1"/>
        <v>2000</v>
      </c>
    </row>
    <row r="14" spans="1:9" x14ac:dyDescent="0.25">
      <c r="A14" s="53" t="s">
        <v>95</v>
      </c>
      <c r="B14" s="55"/>
      <c r="C14" s="146">
        <v>141450</v>
      </c>
      <c r="D14" s="147">
        <v>0</v>
      </c>
      <c r="E14" s="11">
        <v>0</v>
      </c>
      <c r="F14" s="56">
        <f t="shared" si="0"/>
        <v>141450</v>
      </c>
      <c r="G14" s="56">
        <f t="shared" si="1"/>
        <v>141450</v>
      </c>
    </row>
    <row r="15" spans="1:9" x14ac:dyDescent="0.25">
      <c r="A15" s="53" t="s">
        <v>34</v>
      </c>
      <c r="B15" s="55" t="s">
        <v>1</v>
      </c>
      <c r="C15" s="146">
        <v>890595.77</v>
      </c>
      <c r="D15" s="147">
        <v>400000</v>
      </c>
      <c r="E15" s="11">
        <v>444387.52</v>
      </c>
      <c r="F15" s="56">
        <f t="shared" si="0"/>
        <v>490595.77</v>
      </c>
      <c r="G15" s="56">
        <f t="shared" si="1"/>
        <v>446208.25</v>
      </c>
    </row>
    <row r="16" spans="1:9" x14ac:dyDescent="0.25">
      <c r="A16" s="53" t="s">
        <v>35</v>
      </c>
      <c r="B16" s="55" t="s">
        <v>1</v>
      </c>
      <c r="C16" s="146">
        <v>16800</v>
      </c>
      <c r="D16" s="147">
        <v>16800</v>
      </c>
      <c r="E16" s="11">
        <v>10506</v>
      </c>
      <c r="F16" s="56">
        <f t="shared" si="0"/>
        <v>0</v>
      </c>
      <c r="G16" s="56">
        <f t="shared" si="1"/>
        <v>6294</v>
      </c>
      <c r="I16" s="56"/>
    </row>
    <row r="17" spans="1:9" x14ac:dyDescent="0.25">
      <c r="A17" s="53" t="s">
        <v>96</v>
      </c>
      <c r="B17" s="55"/>
      <c r="C17" s="146">
        <v>22509.98</v>
      </c>
      <c r="D17" s="147">
        <v>0</v>
      </c>
      <c r="E17" s="11">
        <v>0</v>
      </c>
      <c r="F17" s="56">
        <f t="shared" si="0"/>
        <v>22509.98</v>
      </c>
      <c r="G17" s="56">
        <f t="shared" si="1"/>
        <v>22509.98</v>
      </c>
      <c r="I17" s="56"/>
    </row>
    <row r="18" spans="1:9" x14ac:dyDescent="0.25">
      <c r="A18" s="53" t="s">
        <v>36</v>
      </c>
      <c r="B18" s="55" t="s">
        <v>2</v>
      </c>
      <c r="C18" s="146">
        <v>9583</v>
      </c>
      <c r="D18" s="147">
        <v>0</v>
      </c>
      <c r="E18" s="11">
        <v>9272</v>
      </c>
      <c r="F18" s="56">
        <f t="shared" si="0"/>
        <v>9583</v>
      </c>
      <c r="G18" s="56">
        <f t="shared" si="1"/>
        <v>311</v>
      </c>
    </row>
    <row r="19" spans="1:9" x14ac:dyDescent="0.25">
      <c r="A19" s="53" t="s">
        <v>5</v>
      </c>
      <c r="B19" s="55"/>
      <c r="C19" s="146">
        <v>0</v>
      </c>
      <c r="D19" s="147">
        <v>0</v>
      </c>
      <c r="E19" s="11">
        <v>255511.29</v>
      </c>
      <c r="F19" s="56">
        <f t="shared" si="0"/>
        <v>0</v>
      </c>
      <c r="G19" s="56">
        <f t="shared" si="1"/>
        <v>-255511.29</v>
      </c>
    </row>
    <row r="20" spans="1:9" x14ac:dyDescent="0.25">
      <c r="A20" s="57" t="s">
        <v>37</v>
      </c>
      <c r="B20" s="55"/>
      <c r="C20" s="146">
        <v>0</v>
      </c>
      <c r="D20" s="147">
        <v>0</v>
      </c>
      <c r="E20" s="11">
        <v>107151.18</v>
      </c>
      <c r="F20" s="56">
        <f t="shared" si="0"/>
        <v>0</v>
      </c>
      <c r="G20" s="56">
        <f t="shared" si="1"/>
        <v>-107151.18</v>
      </c>
    </row>
    <row r="21" spans="1:9" x14ac:dyDescent="0.25">
      <c r="A21" s="58" t="s">
        <v>23</v>
      </c>
      <c r="B21" s="55"/>
      <c r="C21" s="146">
        <v>2825</v>
      </c>
      <c r="D21" s="147">
        <v>0</v>
      </c>
      <c r="E21" s="11">
        <v>0</v>
      </c>
      <c r="F21" s="56">
        <f t="shared" si="0"/>
        <v>2825</v>
      </c>
      <c r="G21" s="56">
        <f t="shared" si="1"/>
        <v>2825</v>
      </c>
      <c r="I21" s="56"/>
    </row>
    <row r="22" spans="1:9" x14ac:dyDescent="0.25">
      <c r="A22" s="59" t="s">
        <v>6</v>
      </c>
      <c r="B22" s="60"/>
      <c r="C22" s="148">
        <f>SUM(C8:C21)</f>
        <v>1258913.75</v>
      </c>
      <c r="D22" s="149">
        <f>SUM(D8:D21)</f>
        <v>579800</v>
      </c>
      <c r="E22" s="61">
        <f>SUM(E8:E21)</f>
        <v>1141467.99</v>
      </c>
      <c r="F22" s="61">
        <f>SUM(F8:F21)</f>
        <v>679113.75</v>
      </c>
      <c r="G22" s="56">
        <f>C22-E22</f>
        <v>117445.76000000001</v>
      </c>
    </row>
    <row r="23" spans="1:9" x14ac:dyDescent="0.25">
      <c r="A23" s="58"/>
      <c r="B23" s="55"/>
      <c r="C23" s="146"/>
      <c r="D23" s="147"/>
      <c r="E23" s="150"/>
      <c r="F23" s="56"/>
    </row>
    <row r="24" spans="1:9" x14ac:dyDescent="0.25">
      <c r="A24" s="50" t="s">
        <v>38</v>
      </c>
      <c r="B24" s="55"/>
      <c r="C24" s="146"/>
      <c r="D24" s="147"/>
      <c r="E24" s="150"/>
      <c r="F24" s="56"/>
    </row>
    <row r="25" spans="1:9" x14ac:dyDescent="0.25">
      <c r="A25" s="53" t="s">
        <v>83</v>
      </c>
      <c r="B25" s="55"/>
      <c r="C25" s="146">
        <v>554110</v>
      </c>
      <c r="D25" s="147">
        <v>540000</v>
      </c>
      <c r="E25" s="11">
        <f>374996+51756</f>
        <v>426752</v>
      </c>
      <c r="F25" s="56">
        <f t="shared" ref="F25:F45" si="2">C25-D25</f>
        <v>14110</v>
      </c>
      <c r="G25" s="56">
        <f t="shared" ref="G25:G52" si="3">C25-E25</f>
        <v>127358</v>
      </c>
    </row>
    <row r="26" spans="1:9" x14ac:dyDescent="0.25">
      <c r="A26" s="53" t="s">
        <v>62</v>
      </c>
      <c r="B26" s="55"/>
      <c r="C26" s="146">
        <v>24400</v>
      </c>
      <c r="D26" s="147">
        <v>20000</v>
      </c>
      <c r="E26" s="11">
        <v>29825</v>
      </c>
      <c r="F26" s="56">
        <f t="shared" si="2"/>
        <v>4400</v>
      </c>
      <c r="G26" s="56">
        <f t="shared" si="3"/>
        <v>-5425</v>
      </c>
    </row>
    <row r="27" spans="1:9" x14ac:dyDescent="0.25">
      <c r="A27" s="10" t="s">
        <v>33</v>
      </c>
      <c r="B27" s="55"/>
      <c r="C27" s="146">
        <v>69374.259999999995</v>
      </c>
      <c r="D27" s="147">
        <v>15000</v>
      </c>
      <c r="E27" s="11">
        <v>6387.5</v>
      </c>
      <c r="F27" s="56">
        <f t="shared" si="2"/>
        <v>54374.259999999995</v>
      </c>
      <c r="G27" s="56">
        <f t="shared" si="3"/>
        <v>62986.759999999995</v>
      </c>
    </row>
    <row r="28" spans="1:9" x14ac:dyDescent="0.25">
      <c r="A28" s="53" t="s">
        <v>39</v>
      </c>
      <c r="B28" s="55"/>
      <c r="C28" s="146">
        <v>2016.6</v>
      </c>
      <c r="D28" s="147">
        <v>5000</v>
      </c>
      <c r="E28" s="11">
        <v>16054.8</v>
      </c>
      <c r="F28" s="56">
        <f t="shared" si="2"/>
        <v>-2983.4</v>
      </c>
      <c r="G28" s="56">
        <f t="shared" si="3"/>
        <v>-14038.199999999999</v>
      </c>
    </row>
    <row r="29" spans="1:9" x14ac:dyDescent="0.25">
      <c r="A29" s="53" t="s">
        <v>40</v>
      </c>
      <c r="B29" s="55" t="s">
        <v>26</v>
      </c>
      <c r="C29" s="146">
        <f>117171+10200</f>
        <v>127371</v>
      </c>
      <c r="D29" s="147">
        <v>50000</v>
      </c>
      <c r="E29" s="11">
        <v>56838.65</v>
      </c>
      <c r="F29" s="56">
        <f t="shared" si="2"/>
        <v>77371</v>
      </c>
      <c r="G29" s="56">
        <f t="shared" si="3"/>
        <v>70532.350000000006</v>
      </c>
    </row>
    <row r="30" spans="1:9" x14ac:dyDescent="0.25">
      <c r="A30" s="53" t="s">
        <v>41</v>
      </c>
      <c r="B30" s="55"/>
      <c r="C30" s="146">
        <v>10445</v>
      </c>
      <c r="D30" s="147">
        <v>20000</v>
      </c>
      <c r="E30" s="11">
        <v>27374.63</v>
      </c>
      <c r="F30" s="56">
        <f t="shared" si="2"/>
        <v>-9555</v>
      </c>
      <c r="G30" s="56">
        <f t="shared" si="3"/>
        <v>-16929.63</v>
      </c>
    </row>
    <row r="31" spans="1:9" x14ac:dyDescent="0.25">
      <c r="A31" s="53" t="s">
        <v>42</v>
      </c>
      <c r="B31" s="55"/>
      <c r="C31" s="146">
        <v>0</v>
      </c>
      <c r="D31" s="147">
        <v>3000</v>
      </c>
      <c r="E31" s="11">
        <v>8578.5</v>
      </c>
      <c r="F31" s="56">
        <f t="shared" si="2"/>
        <v>-3000</v>
      </c>
      <c r="G31" s="56">
        <f t="shared" si="3"/>
        <v>-8578.5</v>
      </c>
    </row>
    <row r="32" spans="1:9" x14ac:dyDescent="0.25">
      <c r="A32" s="53" t="s">
        <v>8</v>
      </c>
      <c r="B32" s="55"/>
      <c r="C32" s="146">
        <v>0</v>
      </c>
      <c r="D32" s="147">
        <v>0</v>
      </c>
      <c r="E32" s="11">
        <v>40550.800000000003</v>
      </c>
      <c r="F32" s="56">
        <f t="shared" si="2"/>
        <v>0</v>
      </c>
      <c r="G32" s="56">
        <f t="shared" si="3"/>
        <v>-40550.800000000003</v>
      </c>
    </row>
    <row r="33" spans="1:7" x14ac:dyDescent="0.25">
      <c r="A33" s="53" t="s">
        <v>7</v>
      </c>
      <c r="B33" s="55"/>
      <c r="C33" s="146">
        <v>0</v>
      </c>
      <c r="D33" s="147">
        <v>0</v>
      </c>
      <c r="E33" s="11">
        <v>266472.96999999997</v>
      </c>
      <c r="F33" s="56">
        <f t="shared" si="2"/>
        <v>0</v>
      </c>
      <c r="G33" s="56">
        <f t="shared" si="3"/>
        <v>-266472.96999999997</v>
      </c>
    </row>
    <row r="34" spans="1:7" x14ac:dyDescent="0.25">
      <c r="A34" s="53" t="s">
        <v>43</v>
      </c>
      <c r="B34" s="55"/>
      <c r="C34" s="146">
        <v>204281.74</v>
      </c>
      <c r="D34" s="147">
        <v>80000</v>
      </c>
      <c r="E34" s="11">
        <v>83853.149999999994</v>
      </c>
      <c r="F34" s="56">
        <f t="shared" si="2"/>
        <v>124281.73999999999</v>
      </c>
      <c r="G34" s="56">
        <f t="shared" si="3"/>
        <v>120428.59</v>
      </c>
    </row>
    <row r="35" spans="1:7" x14ac:dyDescent="0.25">
      <c r="A35" s="53" t="s">
        <v>44</v>
      </c>
      <c r="B35" s="55"/>
      <c r="C35" s="146">
        <v>0</v>
      </c>
      <c r="D35" s="147">
        <v>0</v>
      </c>
      <c r="E35" s="11">
        <v>77788.539999999994</v>
      </c>
      <c r="F35" s="56">
        <f t="shared" si="2"/>
        <v>0</v>
      </c>
      <c r="G35" s="56">
        <f t="shared" si="3"/>
        <v>-77788.539999999994</v>
      </c>
    </row>
    <row r="36" spans="1:7" x14ac:dyDescent="0.25">
      <c r="A36" s="53" t="s">
        <v>20</v>
      </c>
      <c r="B36" s="55"/>
      <c r="C36" s="146">
        <v>7500</v>
      </c>
      <c r="D36" s="147">
        <v>15000</v>
      </c>
      <c r="E36" s="11">
        <v>20191.009999999998</v>
      </c>
      <c r="F36" s="56">
        <f t="shared" si="2"/>
        <v>-7500</v>
      </c>
      <c r="G36" s="56">
        <f t="shared" si="3"/>
        <v>-12691.009999999998</v>
      </c>
    </row>
    <row r="37" spans="1:7" x14ac:dyDescent="0.25">
      <c r="A37" s="53" t="s">
        <v>45</v>
      </c>
      <c r="B37" s="55"/>
      <c r="C37" s="146">
        <v>42144.800000000003</v>
      </c>
      <c r="D37" s="147">
        <v>40000</v>
      </c>
      <c r="E37" s="11">
        <v>47678.5</v>
      </c>
      <c r="F37" s="56">
        <f t="shared" si="2"/>
        <v>2144.8000000000029</v>
      </c>
      <c r="G37" s="56">
        <f t="shared" si="3"/>
        <v>-5533.6999999999971</v>
      </c>
    </row>
    <row r="38" spans="1:7" x14ac:dyDescent="0.25">
      <c r="A38" s="53" t="s">
        <v>46</v>
      </c>
      <c r="B38" s="55"/>
      <c r="C38" s="146">
        <v>0</v>
      </c>
      <c r="D38" s="147">
        <v>0</v>
      </c>
      <c r="E38" s="11">
        <v>33711.699999999997</v>
      </c>
      <c r="F38" s="56">
        <f t="shared" si="2"/>
        <v>0</v>
      </c>
      <c r="G38" s="56">
        <f t="shared" si="3"/>
        <v>-33711.699999999997</v>
      </c>
    </row>
    <row r="39" spans="1:7" x14ac:dyDescent="0.25">
      <c r="A39" s="53" t="s">
        <v>47</v>
      </c>
      <c r="B39" s="55"/>
      <c r="C39" s="146">
        <v>0</v>
      </c>
      <c r="D39" s="147">
        <v>0</v>
      </c>
      <c r="E39" s="11">
        <v>2000</v>
      </c>
      <c r="F39" s="56">
        <f t="shared" si="2"/>
        <v>0</v>
      </c>
      <c r="G39" s="56">
        <f t="shared" si="3"/>
        <v>-2000</v>
      </c>
    </row>
    <row r="40" spans="1:7" x14ac:dyDescent="0.25">
      <c r="A40" s="53" t="s">
        <v>48</v>
      </c>
      <c r="B40" s="51"/>
      <c r="C40" s="151">
        <v>5476</v>
      </c>
      <c r="D40" s="152">
        <v>0</v>
      </c>
      <c r="E40" s="11">
        <v>12000</v>
      </c>
      <c r="F40" s="56">
        <f t="shared" si="2"/>
        <v>5476</v>
      </c>
      <c r="G40" s="56">
        <f t="shared" si="3"/>
        <v>-6524</v>
      </c>
    </row>
    <row r="41" spans="1:7" x14ac:dyDescent="0.25">
      <c r="A41" s="53" t="s">
        <v>49</v>
      </c>
      <c r="B41" s="51"/>
      <c r="C41" s="151">
        <v>2280.65</v>
      </c>
      <c r="D41" s="152">
        <v>6000</v>
      </c>
      <c r="E41" s="11">
        <v>10749</v>
      </c>
      <c r="F41" s="56">
        <f t="shared" si="2"/>
        <v>-3719.35</v>
      </c>
      <c r="G41" s="56">
        <f t="shared" si="3"/>
        <v>-8468.35</v>
      </c>
    </row>
    <row r="42" spans="1:7" x14ac:dyDescent="0.25">
      <c r="A42" s="53" t="s">
        <v>50</v>
      </c>
      <c r="B42" s="51"/>
      <c r="C42" s="151">
        <v>16814</v>
      </c>
      <c r="D42" s="152">
        <v>20600</v>
      </c>
      <c r="E42" s="11">
        <v>19460</v>
      </c>
      <c r="F42" s="56">
        <f t="shared" si="2"/>
        <v>-3786</v>
      </c>
      <c r="G42" s="56">
        <f t="shared" si="3"/>
        <v>-2646</v>
      </c>
    </row>
    <row r="43" spans="1:7" x14ac:dyDescent="0.25">
      <c r="A43" s="53" t="s">
        <v>51</v>
      </c>
      <c r="B43" s="51"/>
      <c r="C43" s="151">
        <v>11320</v>
      </c>
      <c r="D43" s="152">
        <v>11400</v>
      </c>
      <c r="E43" s="11">
        <v>10870</v>
      </c>
      <c r="F43" s="56">
        <f t="shared" si="2"/>
        <v>-80</v>
      </c>
      <c r="G43" s="56">
        <f t="shared" si="3"/>
        <v>450</v>
      </c>
    </row>
    <row r="44" spans="1:7" x14ac:dyDescent="0.25">
      <c r="A44" s="53" t="s">
        <v>97</v>
      </c>
      <c r="B44" s="51"/>
      <c r="C44" s="151">
        <f>2796.5+109.39</f>
        <v>2905.89</v>
      </c>
      <c r="D44" s="152">
        <f>3000+1000</f>
        <v>4000</v>
      </c>
      <c r="E44" s="11">
        <f>2829+6899.63</f>
        <v>9728.630000000001</v>
      </c>
      <c r="F44" s="56">
        <f t="shared" si="2"/>
        <v>-1094.1100000000001</v>
      </c>
      <c r="G44" s="56">
        <f t="shared" si="3"/>
        <v>-6822.7400000000016</v>
      </c>
    </row>
    <row r="45" spans="1:7" x14ac:dyDescent="0.25">
      <c r="A45" s="53" t="s">
        <v>52</v>
      </c>
      <c r="B45" s="51" t="s">
        <v>3</v>
      </c>
      <c r="C45" s="151">
        <f>300+1431.7+924+3414.06+1940+97558</f>
        <v>105567.76</v>
      </c>
      <c r="D45" s="152">
        <f>1000+3000+500+6000+2000+80000+4000</f>
        <v>96500</v>
      </c>
      <c r="E45" s="11">
        <v>20220.990000000002</v>
      </c>
      <c r="F45" s="56">
        <f t="shared" si="2"/>
        <v>9067.7599999999948</v>
      </c>
      <c r="G45" s="56">
        <f t="shared" si="3"/>
        <v>85346.76999999999</v>
      </c>
    </row>
    <row r="46" spans="1:7" x14ac:dyDescent="0.25">
      <c r="A46" s="63" t="s">
        <v>53</v>
      </c>
      <c r="B46" s="64"/>
      <c r="C46" s="153">
        <f>SUM(C25:C45)</f>
        <v>1186007.7</v>
      </c>
      <c r="D46" s="154">
        <f>SUM(D25:D45)</f>
        <v>926500</v>
      </c>
      <c r="E46" s="61">
        <f>SUM(E25:E45)</f>
        <v>1227086.3699999999</v>
      </c>
      <c r="F46" s="62">
        <f>SUM(F25:F45)</f>
        <v>259507.69999999995</v>
      </c>
      <c r="G46" s="56">
        <f t="shared" si="3"/>
        <v>-41078.669999999925</v>
      </c>
    </row>
    <row r="47" spans="1:7" x14ac:dyDescent="0.25">
      <c r="A47" s="53"/>
      <c r="B47" s="51"/>
      <c r="C47" s="151"/>
      <c r="D47" s="152"/>
      <c r="E47" s="56"/>
      <c r="F47" s="56"/>
    </row>
    <row r="48" spans="1:7" x14ac:dyDescent="0.25">
      <c r="A48" s="53" t="s">
        <v>54</v>
      </c>
      <c r="B48" s="51"/>
      <c r="C48" s="151">
        <f t="shared" ref="C48:D48" si="4">C22-C46</f>
        <v>72906.050000000047</v>
      </c>
      <c r="D48" s="152">
        <f t="shared" si="4"/>
        <v>-346700</v>
      </c>
      <c r="E48" s="56">
        <f>E22-E46</f>
        <v>-85618.379999999888</v>
      </c>
      <c r="F48" s="70">
        <f t="shared" ref="F48" si="5">F22-F46</f>
        <v>419606.05000000005</v>
      </c>
      <c r="G48" s="56">
        <f t="shared" si="3"/>
        <v>158524.42999999993</v>
      </c>
    </row>
    <row r="49" spans="1:8" x14ac:dyDescent="0.25">
      <c r="A49" s="53"/>
      <c r="B49" s="51"/>
      <c r="C49" s="151"/>
      <c r="D49" s="152"/>
      <c r="E49" s="56"/>
      <c r="F49" s="56"/>
    </row>
    <row r="50" spans="1:8" x14ac:dyDescent="0.25">
      <c r="A50" s="58" t="s">
        <v>21</v>
      </c>
      <c r="B50" s="55"/>
      <c r="C50" s="146">
        <v>3667.72</v>
      </c>
      <c r="D50" s="147">
        <v>5000</v>
      </c>
      <c r="E50" s="16">
        <v>6046.36</v>
      </c>
      <c r="F50" s="56">
        <f t="shared" ref="F50" si="6">C50-D50</f>
        <v>-1332.2800000000002</v>
      </c>
      <c r="G50" s="56">
        <f t="shared" si="3"/>
        <v>-2378.64</v>
      </c>
    </row>
    <row r="51" spans="1:8" x14ac:dyDescent="0.25">
      <c r="A51" s="53"/>
      <c r="B51" s="51"/>
      <c r="C51" s="151"/>
      <c r="D51" s="152"/>
      <c r="E51" s="56"/>
      <c r="F51" s="56"/>
    </row>
    <row r="52" spans="1:8" x14ac:dyDescent="0.25">
      <c r="A52" s="63" t="s">
        <v>55</v>
      </c>
      <c r="B52" s="64"/>
      <c r="C52" s="153">
        <f t="shared" ref="C52:D52" si="7">C48+C50</f>
        <v>76573.770000000048</v>
      </c>
      <c r="D52" s="154">
        <f t="shared" si="7"/>
        <v>-341700</v>
      </c>
      <c r="E52" s="62">
        <f>E48+E50</f>
        <v>-79572.019999999888</v>
      </c>
      <c r="F52" s="71">
        <f t="shared" ref="F52" si="8">F48+F50</f>
        <v>418273.77</v>
      </c>
      <c r="G52" s="56">
        <f t="shared" si="3"/>
        <v>156145.78999999992</v>
      </c>
      <c r="H52" s="56"/>
    </row>
    <row r="53" spans="1:8" x14ac:dyDescent="0.25">
      <c r="A53" s="53"/>
      <c r="B53" s="51"/>
      <c r="C53" s="51"/>
      <c r="D53" s="51"/>
      <c r="E53" s="51"/>
      <c r="F53" s="56"/>
    </row>
    <row r="54" spans="1:8" x14ac:dyDescent="0.25">
      <c r="A54" s="53" t="s">
        <v>249</v>
      </c>
    </row>
    <row r="55" spans="1:8" ht="31.5" hidden="1" x14ac:dyDescent="0.25">
      <c r="E55" s="52">
        <v>2019</v>
      </c>
      <c r="F55" s="54" t="s">
        <v>79</v>
      </c>
      <c r="G55" s="54" t="s">
        <v>162</v>
      </c>
    </row>
    <row r="56" spans="1:8" hidden="1" x14ac:dyDescent="0.25">
      <c r="A56" s="49" t="s">
        <v>89</v>
      </c>
      <c r="C56" s="70">
        <f>C11-C32-C33</f>
        <v>0</v>
      </c>
      <c r="D56" s="70">
        <f>D11-D32-D33</f>
        <v>0</v>
      </c>
      <c r="E56" s="70">
        <f>E11-E32-E33</f>
        <v>-159023.76999999996</v>
      </c>
      <c r="F56" s="56">
        <f t="shared" ref="F56" si="9">C56-D56</f>
        <v>0</v>
      </c>
      <c r="G56" s="56">
        <f t="shared" ref="G56" si="10">C56-E56</f>
        <v>159023.76999999996</v>
      </c>
    </row>
    <row r="57" spans="1:8" hidden="1" x14ac:dyDescent="0.25">
      <c r="A57" s="49" t="s">
        <v>86</v>
      </c>
      <c r="C57" s="70">
        <f>C56-C58</f>
        <v>0</v>
      </c>
      <c r="D57" s="70">
        <f>D56-D58</f>
        <v>0</v>
      </c>
      <c r="E57" s="70">
        <f>E56-E58</f>
        <v>-135472.96999999997</v>
      </c>
      <c r="F57" s="56">
        <f t="shared" ref="F57:F64" si="11">C57-D57</f>
        <v>0</v>
      </c>
      <c r="G57" s="56">
        <f t="shared" ref="G57:G64" si="12">C57-E57</f>
        <v>135472.96999999997</v>
      </c>
    </row>
    <row r="58" spans="1:8" hidden="1" x14ac:dyDescent="0.25">
      <c r="A58" s="49" t="s">
        <v>87</v>
      </c>
      <c r="C58" s="70">
        <f>0-C32</f>
        <v>0</v>
      </c>
      <c r="D58" s="70">
        <f>0-D32</f>
        <v>0</v>
      </c>
      <c r="E58" s="70">
        <f>17000-E32</f>
        <v>-23550.800000000003</v>
      </c>
      <c r="F58" s="56">
        <f t="shared" si="11"/>
        <v>0</v>
      </c>
      <c r="G58" s="56">
        <f t="shared" si="12"/>
        <v>23550.800000000003</v>
      </c>
    </row>
    <row r="59" spans="1:8" hidden="1" x14ac:dyDescent="0.25">
      <c r="C59" s="70"/>
      <c r="D59" s="70"/>
      <c r="E59" s="70"/>
      <c r="F59" s="56">
        <f t="shared" si="11"/>
        <v>0</v>
      </c>
      <c r="G59" s="56">
        <f t="shared" si="12"/>
        <v>0</v>
      </c>
    </row>
    <row r="60" spans="1:8" hidden="1" x14ac:dyDescent="0.25">
      <c r="A60" s="49" t="s">
        <v>88</v>
      </c>
      <c r="C60" s="70">
        <f>C19+C20-C35</f>
        <v>0</v>
      </c>
      <c r="D60" s="70">
        <f>D19+D20-D35</f>
        <v>0</v>
      </c>
      <c r="E60" s="70">
        <f>E19+E20-E35</f>
        <v>284873.93</v>
      </c>
      <c r="F60" s="56">
        <f t="shared" si="11"/>
        <v>0</v>
      </c>
      <c r="G60" s="56">
        <f t="shared" si="12"/>
        <v>-284873.93</v>
      </c>
    </row>
    <row r="61" spans="1:8" hidden="1" x14ac:dyDescent="0.25">
      <c r="A61" s="49" t="s">
        <v>90</v>
      </c>
      <c r="C61" s="70">
        <v>0</v>
      </c>
      <c r="D61" s="70">
        <v>0</v>
      </c>
      <c r="E61" s="70">
        <f>107151.18-28599.8</f>
        <v>78551.37999999999</v>
      </c>
      <c r="F61" s="56">
        <f t="shared" si="11"/>
        <v>0</v>
      </c>
      <c r="G61" s="56">
        <f t="shared" si="12"/>
        <v>-78551.37999999999</v>
      </c>
    </row>
    <row r="62" spans="1:8" hidden="1" x14ac:dyDescent="0.25">
      <c r="A62" s="49" t="s">
        <v>91</v>
      </c>
      <c r="C62" s="70">
        <f>C60-C61</f>
        <v>0</v>
      </c>
      <c r="D62" s="70">
        <f>D60-D61</f>
        <v>0</v>
      </c>
      <c r="E62" s="70">
        <f>E60-E61</f>
        <v>206322.55</v>
      </c>
      <c r="F62" s="56">
        <f t="shared" si="11"/>
        <v>0</v>
      </c>
      <c r="G62" s="56">
        <f t="shared" si="12"/>
        <v>-206322.55</v>
      </c>
    </row>
    <row r="63" spans="1:8" hidden="1" x14ac:dyDescent="0.25">
      <c r="C63" s="70"/>
      <c r="D63" s="70"/>
      <c r="E63" s="70"/>
      <c r="F63" s="56">
        <f t="shared" si="11"/>
        <v>0</v>
      </c>
      <c r="G63" s="56">
        <f t="shared" si="12"/>
        <v>0</v>
      </c>
    </row>
    <row r="64" spans="1:8" hidden="1" x14ac:dyDescent="0.25">
      <c r="A64" s="49" t="s">
        <v>92</v>
      </c>
      <c r="C64" s="70">
        <f>C10-C34</f>
        <v>-165331.74</v>
      </c>
      <c r="D64" s="70">
        <f>D10-D34</f>
        <v>-55000</v>
      </c>
      <c r="E64" s="70">
        <f>E10-E34</f>
        <v>-50853.149999999994</v>
      </c>
      <c r="F64" s="56">
        <f t="shared" si="11"/>
        <v>-110331.73999999999</v>
      </c>
      <c r="G64" s="56">
        <f t="shared" si="12"/>
        <v>-114478.59</v>
      </c>
    </row>
    <row r="65" spans="5:5" x14ac:dyDescent="0.25">
      <c r="E65" s="70"/>
    </row>
    <row r="66" spans="5:5" x14ac:dyDescent="0.25">
      <c r="E66" s="70"/>
    </row>
    <row r="67" spans="5:5" x14ac:dyDescent="0.25">
      <c r="E67" s="70"/>
    </row>
    <row r="68" spans="5:5" x14ac:dyDescent="0.25">
      <c r="E68" s="70"/>
    </row>
    <row r="69" spans="5:5" x14ac:dyDescent="0.25">
      <c r="E69" s="70"/>
    </row>
    <row r="70" spans="5:5" x14ac:dyDescent="0.25">
      <c r="E70" s="70"/>
    </row>
    <row r="71" spans="5:5" x14ac:dyDescent="0.25">
      <c r="E71" s="70"/>
    </row>
    <row r="72" spans="5:5" x14ac:dyDescent="0.25">
      <c r="E72" s="70"/>
    </row>
    <row r="73" spans="5:5" x14ac:dyDescent="0.25">
      <c r="E73" s="70"/>
    </row>
    <row r="74" spans="5:5" x14ac:dyDescent="0.25">
      <c r="E74" s="70"/>
    </row>
    <row r="75" spans="5:5" x14ac:dyDescent="0.25">
      <c r="E75" s="70"/>
    </row>
    <row r="76" spans="5:5" x14ac:dyDescent="0.25">
      <c r="E76" s="70"/>
    </row>
    <row r="77" spans="5:5" x14ac:dyDescent="0.25">
      <c r="E77" s="70"/>
    </row>
  </sheetData>
  <mergeCells count="2">
    <mergeCell ref="A3:E3"/>
    <mergeCell ref="A1:F1"/>
  </mergeCells>
  <phoneticPr fontId="2" type="noConversion"/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47"/>
  <sheetViews>
    <sheetView showOutlineSymbols="0" zoomScale="87" workbookViewId="0">
      <selection sqref="A1:D1"/>
    </sheetView>
  </sheetViews>
  <sheetFormatPr baseColWidth="10" defaultColWidth="9.75" defaultRowHeight="15.75" x14ac:dyDescent="0.25"/>
  <cols>
    <col min="1" max="1" width="46.625" style="24" bestFit="1" customWidth="1"/>
    <col min="2" max="2" width="16.75" style="24" customWidth="1"/>
    <col min="3" max="3" width="13.125" style="48" customWidth="1"/>
    <col min="4" max="4" width="13.125" style="24" customWidth="1"/>
    <col min="5" max="16384" width="9.75" style="24"/>
  </cols>
  <sheetData>
    <row r="1" spans="1:5" x14ac:dyDescent="0.25">
      <c r="A1" s="137" t="s">
        <v>4</v>
      </c>
      <c r="B1" s="137"/>
      <c r="C1" s="137"/>
      <c r="D1" s="137"/>
    </row>
    <row r="2" spans="1:5" x14ac:dyDescent="0.25">
      <c r="A2" s="25"/>
      <c r="B2" s="25"/>
      <c r="C2" s="25"/>
      <c r="D2" s="43"/>
    </row>
    <row r="3" spans="1:5" ht="11.25" customHeight="1" x14ac:dyDescent="0.25">
      <c r="A3" s="25"/>
      <c r="B3" s="25"/>
      <c r="C3" s="25"/>
      <c r="D3" s="43"/>
    </row>
    <row r="4" spans="1:5" x14ac:dyDescent="0.25">
      <c r="A4" s="137" t="s">
        <v>9</v>
      </c>
      <c r="B4" s="137"/>
      <c r="C4" s="137"/>
      <c r="D4" s="137"/>
    </row>
    <row r="5" spans="1:5" x14ac:dyDescent="0.25">
      <c r="A5" s="25"/>
      <c r="B5" s="25"/>
      <c r="C5" s="25"/>
      <c r="D5" s="43"/>
    </row>
    <row r="6" spans="1:5" x14ac:dyDescent="0.25">
      <c r="A6" s="25"/>
      <c r="B6" s="25"/>
      <c r="C6" s="25"/>
      <c r="D6" s="43"/>
    </row>
    <row r="7" spans="1:5" x14ac:dyDescent="0.25">
      <c r="A7" s="25"/>
      <c r="B7" s="26"/>
      <c r="C7" s="27">
        <v>44196</v>
      </c>
      <c r="D7" s="46">
        <v>43830</v>
      </c>
    </row>
    <row r="8" spans="1:5" x14ac:dyDescent="0.25">
      <c r="A8" s="28" t="s">
        <v>66</v>
      </c>
      <c r="B8" s="26"/>
      <c r="C8" s="27"/>
      <c r="D8" s="46"/>
    </row>
    <row r="9" spans="1:5" x14ac:dyDescent="0.25">
      <c r="A9" s="25"/>
      <c r="B9" s="25"/>
      <c r="C9" s="69"/>
      <c r="D9" s="47"/>
    </row>
    <row r="10" spans="1:5" x14ac:dyDescent="0.25">
      <c r="A10" s="25" t="s">
        <v>67</v>
      </c>
      <c r="B10" s="30"/>
      <c r="C10" s="31">
        <v>263134.02</v>
      </c>
      <c r="D10" s="32">
        <v>313308.99</v>
      </c>
      <c r="E10" s="33"/>
    </row>
    <row r="11" spans="1:5" x14ac:dyDescent="0.25">
      <c r="A11" s="25" t="s">
        <v>74</v>
      </c>
      <c r="B11" s="30"/>
      <c r="C11" s="31">
        <v>1985.72</v>
      </c>
      <c r="D11" s="32">
        <v>17.79</v>
      </c>
      <c r="E11" s="33"/>
    </row>
    <row r="12" spans="1:5" x14ac:dyDescent="0.25">
      <c r="A12" s="25" t="s">
        <v>68</v>
      </c>
      <c r="B12" s="30"/>
      <c r="C12" s="31">
        <v>1003622.88</v>
      </c>
      <c r="D12" s="32">
        <v>913415.52</v>
      </c>
      <c r="E12" s="33"/>
    </row>
    <row r="13" spans="1:5" x14ac:dyDescent="0.25">
      <c r="A13" s="34" t="s">
        <v>69</v>
      </c>
      <c r="B13" s="35"/>
      <c r="C13" s="36">
        <v>27354.15</v>
      </c>
      <c r="D13" s="37">
        <v>23123.4</v>
      </c>
      <c r="E13" s="33"/>
    </row>
    <row r="14" spans="1:5" x14ac:dyDescent="0.25">
      <c r="A14" s="38" t="s">
        <v>10</v>
      </c>
      <c r="B14" s="39"/>
      <c r="C14" s="40">
        <f>SUM(C10:C13)</f>
        <v>1296096.77</v>
      </c>
      <c r="D14" s="41">
        <f>SUM(D10:D13)</f>
        <v>1249865.7</v>
      </c>
      <c r="E14" s="33"/>
    </row>
    <row r="15" spans="1:5" x14ac:dyDescent="0.25">
      <c r="A15" s="25"/>
      <c r="B15" s="30"/>
      <c r="C15" s="31"/>
      <c r="D15" s="32"/>
      <c r="E15" s="33"/>
    </row>
    <row r="16" spans="1:5" x14ac:dyDescent="0.25">
      <c r="A16" s="25" t="s">
        <v>18</v>
      </c>
      <c r="B16" s="30"/>
      <c r="C16" s="31">
        <v>600</v>
      </c>
      <c r="D16" s="32">
        <v>600</v>
      </c>
      <c r="E16" s="33"/>
    </row>
    <row r="17" spans="1:7" x14ac:dyDescent="0.25">
      <c r="A17" s="25" t="s">
        <v>72</v>
      </c>
      <c r="B17" s="30"/>
      <c r="C17" s="31">
        <v>47140</v>
      </c>
      <c r="D17" s="32">
        <v>2500</v>
      </c>
      <c r="E17" s="33"/>
    </row>
    <row r="18" spans="1:7" x14ac:dyDescent="0.25">
      <c r="A18" s="25"/>
      <c r="B18" s="30"/>
      <c r="C18" s="31"/>
      <c r="D18" s="32"/>
      <c r="E18" s="33"/>
    </row>
    <row r="19" spans="1:7" x14ac:dyDescent="0.25">
      <c r="A19" s="38" t="s">
        <v>11</v>
      </c>
      <c r="B19" s="39"/>
      <c r="C19" s="40">
        <f>C14+C16+C17</f>
        <v>1343836.77</v>
      </c>
      <c r="D19" s="41">
        <f>D14+D16+D17</f>
        <v>1252965.7</v>
      </c>
      <c r="E19" s="33"/>
    </row>
    <row r="20" spans="1:7" x14ac:dyDescent="0.25">
      <c r="A20" s="25"/>
      <c r="B20" s="30"/>
      <c r="C20" s="31"/>
      <c r="D20" s="32"/>
      <c r="E20" s="33"/>
    </row>
    <row r="21" spans="1:7" x14ac:dyDescent="0.25">
      <c r="A21" s="28" t="s">
        <v>70</v>
      </c>
      <c r="B21" s="30"/>
      <c r="C21" s="31"/>
      <c r="D21" s="32"/>
      <c r="E21" s="33"/>
    </row>
    <row r="22" spans="1:7" x14ac:dyDescent="0.25">
      <c r="A22" s="25"/>
      <c r="B22" s="30"/>
      <c r="C22" s="31"/>
      <c r="D22" s="32"/>
      <c r="E22" s="33"/>
    </row>
    <row r="23" spans="1:7" x14ac:dyDescent="0.25">
      <c r="A23" s="25" t="s">
        <v>12</v>
      </c>
      <c r="B23" s="30"/>
      <c r="C23" s="31">
        <v>70000</v>
      </c>
      <c r="D23" s="32">
        <v>70000</v>
      </c>
      <c r="E23" s="33"/>
    </row>
    <row r="24" spans="1:7" x14ac:dyDescent="0.25">
      <c r="A24" s="25" t="s">
        <v>24</v>
      </c>
      <c r="B24" s="30"/>
      <c r="C24" s="31">
        <v>1071653.55</v>
      </c>
      <c r="D24" s="32">
        <v>1151225.57</v>
      </c>
      <c r="E24" s="33"/>
    </row>
    <row r="25" spans="1:7" x14ac:dyDescent="0.25">
      <c r="A25" s="25" t="s">
        <v>13</v>
      </c>
      <c r="B25" s="30"/>
      <c r="C25" s="31">
        <v>29140</v>
      </c>
      <c r="D25" s="32">
        <v>29140</v>
      </c>
      <c r="E25" s="33"/>
    </row>
    <row r="26" spans="1:7" x14ac:dyDescent="0.25">
      <c r="A26" s="25" t="s">
        <v>29</v>
      </c>
      <c r="B26" s="30"/>
      <c r="C26" s="31">
        <v>76574</v>
      </c>
      <c r="D26" s="32">
        <f>'RESULTAT 2020'!E52</f>
        <v>-79572.019999999888</v>
      </c>
      <c r="E26" s="33"/>
    </row>
    <row r="27" spans="1:7" x14ac:dyDescent="0.25">
      <c r="A27" s="38" t="s">
        <v>14</v>
      </c>
      <c r="B27" s="39"/>
      <c r="C27" s="40">
        <f>SUM(C23:C26)</f>
        <v>1247367.55</v>
      </c>
      <c r="D27" s="41">
        <f>SUM(D23:D26)</f>
        <v>1170793.5500000003</v>
      </c>
      <c r="E27" s="33"/>
      <c r="F27" s="42"/>
      <c r="G27" s="42"/>
    </row>
    <row r="28" spans="1:7" x14ac:dyDescent="0.25">
      <c r="A28" s="25"/>
      <c r="B28" s="30"/>
      <c r="C28" s="31"/>
      <c r="D28" s="32"/>
      <c r="E28" s="33"/>
    </row>
    <row r="29" spans="1:7" x14ac:dyDescent="0.25">
      <c r="A29" s="28" t="s">
        <v>71</v>
      </c>
      <c r="B29" s="30"/>
      <c r="C29" s="31"/>
      <c r="D29" s="32"/>
      <c r="E29" s="33"/>
    </row>
    <row r="30" spans="1:7" x14ac:dyDescent="0.25">
      <c r="A30" s="25"/>
      <c r="B30" s="30"/>
      <c r="C30" s="31"/>
      <c r="D30" s="32"/>
      <c r="E30" s="33"/>
    </row>
    <row r="31" spans="1:7" x14ac:dyDescent="0.25">
      <c r="A31" s="25" t="s">
        <v>15</v>
      </c>
      <c r="B31" s="30"/>
      <c r="C31" s="31">
        <v>96469</v>
      </c>
      <c r="D31" s="32">
        <f>11249.15+19167+51756</f>
        <v>82172.149999999994</v>
      </c>
      <c r="E31" s="33"/>
    </row>
    <row r="32" spans="1:7" x14ac:dyDescent="0.25">
      <c r="A32" s="38" t="s">
        <v>73</v>
      </c>
      <c r="B32" s="39"/>
      <c r="C32" s="40">
        <f>SUM(C31:C31)</f>
        <v>96469</v>
      </c>
      <c r="D32" s="41">
        <f>SUM(D31:D31)</f>
        <v>82172.149999999994</v>
      </c>
      <c r="E32" s="33"/>
    </row>
    <row r="33" spans="1:5" x14ac:dyDescent="0.25">
      <c r="A33" s="25"/>
      <c r="B33" s="30"/>
      <c r="C33" s="31"/>
      <c r="D33" s="32"/>
      <c r="E33" s="33"/>
    </row>
    <row r="34" spans="1:5" x14ac:dyDescent="0.25">
      <c r="A34" s="25"/>
      <c r="B34" s="30"/>
      <c r="C34" s="31"/>
      <c r="D34" s="32"/>
      <c r="E34" s="33"/>
    </row>
    <row r="35" spans="1:5" x14ac:dyDescent="0.25">
      <c r="A35" s="38" t="s">
        <v>16</v>
      </c>
      <c r="B35" s="39"/>
      <c r="C35" s="40">
        <f>C27+C32</f>
        <v>1343836.55</v>
      </c>
      <c r="D35" s="41">
        <f>D27+D32</f>
        <v>1252965.7000000002</v>
      </c>
      <c r="E35" s="33"/>
    </row>
    <row r="36" spans="1:5" x14ac:dyDescent="0.25">
      <c r="A36" s="25"/>
      <c r="B36" s="25"/>
      <c r="C36" s="25"/>
      <c r="D36" s="43"/>
      <c r="E36" s="33"/>
    </row>
    <row r="37" spans="1:5" x14ac:dyDescent="0.25">
      <c r="A37" s="43"/>
      <c r="E37" s="44"/>
    </row>
    <row r="38" spans="1:5" x14ac:dyDescent="0.25">
      <c r="A38" s="43"/>
      <c r="B38" s="43"/>
      <c r="C38" s="25"/>
      <c r="D38" s="43"/>
      <c r="E38" s="44"/>
    </row>
    <row r="39" spans="1:5" x14ac:dyDescent="0.25">
      <c r="A39" s="137" t="s">
        <v>164</v>
      </c>
      <c r="B39" s="138"/>
      <c r="C39" s="138"/>
      <c r="D39" s="138"/>
      <c r="E39" s="44"/>
    </row>
    <row r="40" spans="1:5" x14ac:dyDescent="0.25">
      <c r="A40" s="43"/>
      <c r="B40" s="43"/>
      <c r="C40" s="25"/>
      <c r="D40" s="43"/>
      <c r="E40" s="44"/>
    </row>
    <row r="41" spans="1:5" x14ac:dyDescent="0.25">
      <c r="A41" s="43"/>
      <c r="B41" s="43"/>
      <c r="C41" s="25"/>
      <c r="D41" s="43"/>
      <c r="E41" s="44"/>
    </row>
    <row r="42" spans="1:5" x14ac:dyDescent="0.25">
      <c r="A42" s="43"/>
      <c r="B42" s="43"/>
      <c r="C42" s="25"/>
      <c r="D42" s="43"/>
      <c r="E42" s="44"/>
    </row>
    <row r="43" spans="1:5" x14ac:dyDescent="0.25">
      <c r="A43" s="43"/>
      <c r="B43" s="43"/>
      <c r="C43" s="25"/>
      <c r="D43" s="43"/>
      <c r="E43" s="44"/>
    </row>
    <row r="44" spans="1:5" ht="15" customHeight="1" x14ac:dyDescent="0.25">
      <c r="A44" s="29" t="s">
        <v>165</v>
      </c>
      <c r="B44" s="25"/>
      <c r="C44" s="45" t="s">
        <v>78</v>
      </c>
      <c r="D44" s="75"/>
      <c r="E44" s="44"/>
    </row>
    <row r="45" spans="1:5" ht="15" customHeight="1" x14ac:dyDescent="0.25">
      <c r="A45" s="29" t="s">
        <v>22</v>
      </c>
      <c r="B45" s="25"/>
      <c r="C45" s="45" t="s">
        <v>17</v>
      </c>
      <c r="D45" s="75"/>
      <c r="E45" s="44"/>
    </row>
    <row r="46" spans="1:5" x14ac:dyDescent="0.25">
      <c r="A46" s="25"/>
      <c r="B46" s="25"/>
      <c r="C46" s="25"/>
      <c r="D46" s="43"/>
      <c r="E46" s="33"/>
    </row>
    <row r="47" spans="1:5" x14ac:dyDescent="0.25">
      <c r="A47" s="25"/>
      <c r="B47" s="25"/>
      <c r="C47" s="25"/>
      <c r="D47" s="43"/>
      <c r="E47" s="33"/>
    </row>
  </sheetData>
  <mergeCells count="3">
    <mergeCell ref="A1:D1"/>
    <mergeCell ref="A4:D4"/>
    <mergeCell ref="A39:D39"/>
  </mergeCells>
  <phoneticPr fontId="2" type="noConversion"/>
  <pageMargins left="0.27559055118110237" right="0.23622047244094491" top="0.47244094488188981" bottom="0.31496062992125984" header="0.31496062992125984" footer="0.31496062992125984"/>
  <pageSetup paperSize="9" scale="9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>
      <selection sqref="A1:F1"/>
    </sheetView>
  </sheetViews>
  <sheetFormatPr baseColWidth="10" defaultColWidth="11" defaultRowHeight="15.75" x14ac:dyDescent="0.25"/>
  <cols>
    <col min="1" max="1" width="13.125" style="23" customWidth="1"/>
    <col min="2" max="6" width="11" style="23"/>
    <col min="7" max="7" width="11.625" style="5" customWidth="1"/>
    <col min="8" max="8" width="11" style="2"/>
    <col min="9" max="9" width="11" style="3"/>
    <col min="10" max="10" width="11" style="4"/>
    <col min="11" max="16384" width="11" style="5"/>
  </cols>
  <sheetData>
    <row r="1" spans="1:17" x14ac:dyDescent="0.25">
      <c r="A1" s="139" t="s">
        <v>4</v>
      </c>
      <c r="B1" s="139"/>
      <c r="C1" s="139"/>
      <c r="D1" s="139"/>
      <c r="E1" s="139"/>
      <c r="F1" s="139"/>
      <c r="G1" s="1"/>
    </row>
    <row r="2" spans="1:17" x14ac:dyDescent="0.25">
      <c r="A2" s="139" t="s">
        <v>244</v>
      </c>
      <c r="B2" s="139"/>
      <c r="C2" s="139"/>
      <c r="D2" s="139"/>
      <c r="E2" s="139"/>
      <c r="F2" s="139"/>
      <c r="G2" s="1"/>
    </row>
    <row r="3" spans="1:17" x14ac:dyDescent="0.25">
      <c r="A3" s="6"/>
      <c r="B3" s="6"/>
      <c r="C3" s="6"/>
      <c r="D3" s="6"/>
      <c r="E3" s="6"/>
      <c r="F3" s="6"/>
      <c r="G3" s="1"/>
    </row>
    <row r="4" spans="1:17" x14ac:dyDescent="0.25">
      <c r="A4" s="6"/>
      <c r="B4" s="6"/>
      <c r="C4" s="6"/>
      <c r="D4" s="6"/>
      <c r="E4" s="6"/>
      <c r="F4" s="6"/>
      <c r="G4" s="1"/>
    </row>
    <row r="5" spans="1:17" x14ac:dyDescent="0.25">
      <c r="A5" s="6"/>
      <c r="B5" s="6"/>
      <c r="C5" s="6"/>
      <c r="D5" s="6"/>
      <c r="E5" s="6"/>
      <c r="F5" s="6"/>
      <c r="G5" s="1"/>
    </row>
    <row r="6" spans="1:17" x14ac:dyDescent="0.25">
      <c r="A6" s="7"/>
      <c r="B6" s="7"/>
      <c r="C6" s="7"/>
      <c r="D6" s="7"/>
      <c r="E6" s="7"/>
      <c r="F6" s="7"/>
      <c r="G6" s="1"/>
    </row>
    <row r="7" spans="1:17" x14ac:dyDescent="0.25">
      <c r="A7" s="8" t="s">
        <v>75</v>
      </c>
      <c r="B7" s="8"/>
      <c r="C7" s="8"/>
      <c r="D7" s="7"/>
      <c r="E7" s="7"/>
      <c r="F7" s="9">
        <v>2020</v>
      </c>
      <c r="G7" s="1"/>
    </row>
    <row r="8" spans="1:17" x14ac:dyDescent="0.25">
      <c r="A8" s="7" t="s">
        <v>57</v>
      </c>
      <c r="B8" s="7"/>
      <c r="C8" s="7"/>
      <c r="D8" s="7"/>
      <c r="E8" s="7"/>
      <c r="F8" s="10">
        <v>184965</v>
      </c>
      <c r="G8" s="12"/>
      <c r="K8" s="13"/>
      <c r="L8" s="13"/>
      <c r="M8" s="13"/>
      <c r="N8" s="13"/>
      <c r="O8" s="13"/>
      <c r="P8" s="13"/>
      <c r="Q8" s="13"/>
    </row>
    <row r="9" spans="1:17" x14ac:dyDescent="0.25">
      <c r="A9" s="7" t="s">
        <v>58</v>
      </c>
      <c r="B9" s="7"/>
      <c r="C9" s="7"/>
      <c r="D9" s="7"/>
      <c r="E9" s="7"/>
      <c r="F9" s="10">
        <v>78704</v>
      </c>
      <c r="G9" s="12"/>
      <c r="K9" s="13"/>
      <c r="L9" s="13"/>
      <c r="M9" s="13"/>
      <c r="N9" s="13"/>
      <c r="O9" s="13"/>
      <c r="P9" s="13"/>
      <c r="Q9" s="13"/>
    </row>
    <row r="10" spans="1:17" x14ac:dyDescent="0.25">
      <c r="A10" s="7" t="s">
        <v>59</v>
      </c>
      <c r="B10" s="7"/>
      <c r="C10" s="7"/>
      <c r="D10" s="7"/>
      <c r="E10" s="7"/>
      <c r="F10" s="10">
        <v>19400</v>
      </c>
      <c r="G10" s="12"/>
      <c r="K10" s="13"/>
      <c r="L10" s="13"/>
      <c r="M10" s="13"/>
      <c r="N10" s="13"/>
      <c r="O10" s="13"/>
      <c r="P10" s="13"/>
      <c r="Q10" s="13"/>
    </row>
    <row r="11" spans="1:17" x14ac:dyDescent="0.25">
      <c r="A11" s="14" t="s">
        <v>60</v>
      </c>
      <c r="B11" s="14"/>
      <c r="C11" s="14"/>
      <c r="D11" s="14"/>
      <c r="E11" s="14"/>
      <c r="F11" s="15">
        <v>76341</v>
      </c>
      <c r="G11" s="12"/>
      <c r="K11" s="13"/>
      <c r="L11" s="13"/>
      <c r="M11" s="13"/>
      <c r="N11" s="13"/>
      <c r="O11" s="13"/>
      <c r="P11" s="13"/>
      <c r="Q11" s="13"/>
    </row>
    <row r="12" spans="1:17" x14ac:dyDescent="0.25">
      <c r="A12" s="14" t="s">
        <v>166</v>
      </c>
      <c r="B12" s="14"/>
      <c r="C12" s="14"/>
      <c r="D12" s="14"/>
      <c r="E12" s="14"/>
      <c r="F12" s="15">
        <v>143682</v>
      </c>
      <c r="G12" s="12"/>
      <c r="K12" s="13"/>
      <c r="L12" s="13"/>
      <c r="M12" s="13"/>
      <c r="N12" s="13"/>
      <c r="O12" s="13"/>
      <c r="P12" s="13"/>
      <c r="Q12" s="13"/>
    </row>
    <row r="13" spans="1:17" x14ac:dyDescent="0.25">
      <c r="A13" s="14" t="s">
        <v>80</v>
      </c>
      <c r="B13" s="7"/>
      <c r="C13" s="7"/>
      <c r="D13" s="7"/>
      <c r="E13" s="7"/>
      <c r="F13" s="10">
        <v>75000</v>
      </c>
      <c r="G13" s="12"/>
      <c r="K13" s="13"/>
      <c r="L13" s="13"/>
      <c r="M13" s="13"/>
      <c r="N13" s="13"/>
      <c r="O13" s="13"/>
      <c r="P13" s="13"/>
      <c r="Q13" s="13"/>
    </row>
    <row r="14" spans="1:17" x14ac:dyDescent="0.25">
      <c r="A14" s="14" t="s">
        <v>167</v>
      </c>
      <c r="B14" s="7"/>
      <c r="C14" s="7"/>
      <c r="D14" s="7"/>
      <c r="E14" s="7"/>
      <c r="F14" s="10">
        <v>235054</v>
      </c>
      <c r="G14" s="12"/>
      <c r="K14" s="13"/>
      <c r="L14" s="13"/>
      <c r="M14" s="13"/>
      <c r="N14" s="13"/>
      <c r="O14" s="13"/>
      <c r="P14" s="13"/>
      <c r="Q14" s="13"/>
    </row>
    <row r="15" spans="1:17" x14ac:dyDescent="0.25">
      <c r="A15" s="14" t="s">
        <v>169</v>
      </c>
      <c r="B15" s="7"/>
      <c r="C15" s="7"/>
      <c r="D15" s="7"/>
      <c r="E15" s="7"/>
      <c r="F15" s="10">
        <v>60000</v>
      </c>
      <c r="G15" s="12"/>
      <c r="K15" s="13"/>
      <c r="L15" s="13"/>
      <c r="M15" s="13"/>
      <c r="N15" s="13"/>
      <c r="O15" s="13"/>
      <c r="P15" s="13"/>
      <c r="Q15" s="13"/>
    </row>
    <row r="16" spans="1:17" x14ac:dyDescent="0.25">
      <c r="A16" s="14" t="s">
        <v>168</v>
      </c>
      <c r="B16" s="7"/>
      <c r="C16" s="7"/>
      <c r="D16" s="7"/>
      <c r="E16" s="7"/>
      <c r="F16" s="10">
        <v>15000</v>
      </c>
      <c r="G16" s="12"/>
      <c r="K16" s="13"/>
      <c r="L16" s="13"/>
      <c r="M16" s="13"/>
      <c r="N16" s="13"/>
      <c r="O16" s="13"/>
      <c r="P16" s="13"/>
      <c r="Q16" s="13"/>
    </row>
    <row r="17" spans="1:17" x14ac:dyDescent="0.25">
      <c r="A17" s="14" t="s">
        <v>170</v>
      </c>
      <c r="B17" s="7"/>
      <c r="C17" s="7"/>
      <c r="D17" s="7"/>
      <c r="E17" s="7"/>
      <c r="F17" s="10">
        <v>2450</v>
      </c>
      <c r="G17" s="12"/>
      <c r="K17" s="13"/>
      <c r="L17" s="13"/>
      <c r="M17" s="13"/>
      <c r="N17" s="13"/>
      <c r="O17" s="13"/>
      <c r="P17" s="13"/>
      <c r="Q17" s="13"/>
    </row>
    <row r="18" spans="1:17" x14ac:dyDescent="0.25">
      <c r="A18" s="14" t="s">
        <v>77</v>
      </c>
      <c r="B18" s="7"/>
      <c r="C18" s="7"/>
      <c r="D18" s="7"/>
      <c r="E18" s="7"/>
      <c r="F18" s="10">
        <v>16800</v>
      </c>
      <c r="G18" s="12"/>
      <c r="K18" s="13"/>
      <c r="L18" s="13"/>
      <c r="M18" s="13"/>
      <c r="N18" s="13"/>
      <c r="O18" s="13"/>
      <c r="P18" s="13"/>
      <c r="Q18" s="13"/>
    </row>
    <row r="19" spans="1:17" x14ac:dyDescent="0.25">
      <c r="A19" s="17" t="s">
        <v>56</v>
      </c>
      <c r="B19" s="17"/>
      <c r="C19" s="17"/>
      <c r="D19" s="17"/>
      <c r="E19" s="17"/>
      <c r="F19" s="18">
        <f>SUM(F8:F18)</f>
        <v>907396</v>
      </c>
      <c r="G19" s="12"/>
      <c r="K19" s="13"/>
      <c r="L19" s="13"/>
      <c r="M19" s="13"/>
      <c r="N19" s="13"/>
      <c r="O19" s="13"/>
      <c r="P19" s="13"/>
      <c r="Q19" s="13"/>
    </row>
    <row r="20" spans="1:17" x14ac:dyDescent="0.25">
      <c r="A20" s="7"/>
      <c r="B20" s="7"/>
      <c r="C20" s="7"/>
      <c r="D20" s="7"/>
      <c r="E20" s="7"/>
      <c r="F20" s="7"/>
      <c r="G20" s="1"/>
      <c r="K20" s="13"/>
      <c r="L20" s="13"/>
      <c r="M20" s="13"/>
      <c r="N20" s="13"/>
      <c r="O20" s="13"/>
      <c r="P20" s="13"/>
      <c r="Q20" s="13"/>
    </row>
    <row r="21" spans="1:17" x14ac:dyDescent="0.25">
      <c r="A21" s="8" t="s">
        <v>76</v>
      </c>
      <c r="B21" s="8"/>
      <c r="C21" s="8"/>
      <c r="D21" s="7"/>
      <c r="E21" s="7"/>
      <c r="F21" s="9">
        <v>2020</v>
      </c>
      <c r="G21" s="1"/>
      <c r="K21" s="13"/>
      <c r="L21" s="13"/>
      <c r="M21" s="13"/>
      <c r="N21" s="13"/>
      <c r="O21" s="13"/>
      <c r="P21" s="13"/>
      <c r="Q21" s="13"/>
    </row>
    <row r="22" spans="1:17" x14ac:dyDescent="0.25">
      <c r="A22" s="14" t="s">
        <v>235</v>
      </c>
      <c r="B22" s="7"/>
      <c r="C22" s="7"/>
      <c r="D22" s="7"/>
      <c r="E22" s="7"/>
      <c r="F22" s="10">
        <v>9583</v>
      </c>
      <c r="G22" s="1"/>
      <c r="K22" s="13"/>
      <c r="L22" s="13"/>
      <c r="M22" s="13"/>
      <c r="N22" s="13"/>
      <c r="O22" s="13"/>
      <c r="P22" s="13"/>
      <c r="Q22" s="13"/>
    </row>
    <row r="23" spans="1:17" x14ac:dyDescent="0.25">
      <c r="A23" s="17" t="s">
        <v>61</v>
      </c>
      <c r="B23" s="17"/>
      <c r="C23" s="17"/>
      <c r="D23" s="17"/>
      <c r="E23" s="17"/>
      <c r="F23" s="18">
        <f>SUM(F22:F22)</f>
        <v>9583</v>
      </c>
      <c r="G23" s="1"/>
      <c r="K23" s="13"/>
      <c r="L23" s="13"/>
      <c r="M23" s="13"/>
      <c r="N23" s="13"/>
      <c r="O23" s="13"/>
      <c r="P23" s="13"/>
      <c r="Q23" s="13"/>
    </row>
    <row r="24" spans="1:17" x14ac:dyDescent="0.25">
      <c r="A24" s="7"/>
      <c r="B24" s="7"/>
      <c r="C24" s="7"/>
      <c r="D24" s="7"/>
      <c r="E24" s="7"/>
      <c r="F24" s="7"/>
      <c r="G24" s="1"/>
    </row>
    <row r="25" spans="1:17" x14ac:dyDescent="0.25">
      <c r="A25" s="8" t="s">
        <v>245</v>
      </c>
      <c r="B25" s="8"/>
      <c r="C25" s="8"/>
      <c r="D25" s="7"/>
      <c r="E25" s="7"/>
      <c r="F25" s="9">
        <v>2020</v>
      </c>
      <c r="G25" s="19"/>
      <c r="I25" s="13"/>
    </row>
    <row r="26" spans="1:17" x14ac:dyDescent="0.25">
      <c r="A26" s="7" t="s">
        <v>236</v>
      </c>
      <c r="B26" s="7"/>
      <c r="C26" s="7"/>
      <c r="D26" s="7"/>
      <c r="E26" s="7"/>
      <c r="F26" s="155">
        <v>16650</v>
      </c>
      <c r="G26" s="19"/>
      <c r="I26" s="13"/>
    </row>
    <row r="27" spans="1:17" x14ac:dyDescent="0.25">
      <c r="A27" s="7" t="s">
        <v>237</v>
      </c>
      <c r="B27" s="7"/>
      <c r="C27" s="7"/>
      <c r="D27" s="7"/>
      <c r="E27" s="7"/>
      <c r="F27" s="155">
        <v>19000</v>
      </c>
      <c r="G27" s="19"/>
      <c r="I27" s="13"/>
    </row>
    <row r="28" spans="1:17" x14ac:dyDescent="0.25">
      <c r="A28" s="7" t="s">
        <v>238</v>
      </c>
      <c r="B28" s="7"/>
      <c r="C28" s="7"/>
      <c r="D28" s="7"/>
      <c r="E28" s="7"/>
      <c r="F28" s="155">
        <v>5175</v>
      </c>
      <c r="G28" s="19"/>
      <c r="I28" s="13"/>
    </row>
    <row r="29" spans="1:17" x14ac:dyDescent="0.25">
      <c r="A29" s="7" t="s">
        <v>238</v>
      </c>
      <c r="B29" s="7"/>
      <c r="C29" s="7"/>
      <c r="D29" s="7"/>
      <c r="E29" s="7"/>
      <c r="F29" s="155">
        <v>5175</v>
      </c>
      <c r="G29" s="19"/>
      <c r="I29" s="13"/>
    </row>
    <row r="30" spans="1:17" x14ac:dyDescent="0.25">
      <c r="A30" s="7" t="s">
        <v>239</v>
      </c>
      <c r="B30" s="7"/>
      <c r="C30" s="7"/>
      <c r="D30" s="7"/>
      <c r="E30" s="7"/>
      <c r="F30" s="155">
        <v>7125</v>
      </c>
      <c r="G30" s="19"/>
      <c r="I30" s="13"/>
    </row>
    <row r="31" spans="1:17" x14ac:dyDescent="0.25">
      <c r="A31" s="7" t="s">
        <v>84</v>
      </c>
      <c r="B31" s="7"/>
      <c r="C31" s="7"/>
      <c r="D31" s="7"/>
      <c r="E31" s="7"/>
      <c r="F31" s="155">
        <v>2656</v>
      </c>
      <c r="G31" s="19"/>
      <c r="I31" s="13"/>
    </row>
    <row r="32" spans="1:17" x14ac:dyDescent="0.25">
      <c r="A32" s="7" t="s">
        <v>240</v>
      </c>
      <c r="B32" s="7"/>
      <c r="C32" s="7"/>
      <c r="D32" s="7"/>
      <c r="E32" s="7"/>
      <c r="F32" s="155">
        <v>8750</v>
      </c>
      <c r="G32" s="19"/>
      <c r="I32" s="13"/>
    </row>
    <row r="33" spans="1:13" x14ac:dyDescent="0.25">
      <c r="A33" s="7" t="s">
        <v>84</v>
      </c>
      <c r="B33" s="7"/>
      <c r="C33" s="7"/>
      <c r="D33" s="7"/>
      <c r="E33" s="7"/>
      <c r="F33" s="155">
        <v>10140</v>
      </c>
      <c r="G33" s="19"/>
      <c r="I33" s="13"/>
    </row>
    <row r="34" spans="1:13" x14ac:dyDescent="0.25">
      <c r="A34" s="7" t="s">
        <v>236</v>
      </c>
      <c r="B34" s="7"/>
      <c r="C34" s="7"/>
      <c r="D34" s="7"/>
      <c r="E34" s="7"/>
      <c r="F34" s="155">
        <v>18500</v>
      </c>
      <c r="G34" s="19"/>
      <c r="I34" s="13"/>
    </row>
    <row r="35" spans="1:13" x14ac:dyDescent="0.25">
      <c r="A35" s="7" t="s">
        <v>240</v>
      </c>
      <c r="B35" s="7"/>
      <c r="C35" s="7"/>
      <c r="D35" s="7"/>
      <c r="E35" s="7"/>
      <c r="F35" s="155">
        <v>15000</v>
      </c>
      <c r="G35" s="19"/>
      <c r="I35" s="13"/>
    </row>
    <row r="36" spans="1:13" x14ac:dyDescent="0.25">
      <c r="A36" s="7" t="s">
        <v>241</v>
      </c>
      <c r="B36" s="7"/>
      <c r="C36" s="7"/>
      <c r="D36" s="7"/>
      <c r="E36" s="7"/>
      <c r="F36" s="155">
        <v>9000</v>
      </c>
      <c r="G36" s="19"/>
      <c r="I36" s="13"/>
    </row>
    <row r="37" spans="1:13" x14ac:dyDescent="0.25">
      <c r="A37" s="7" t="s">
        <v>242</v>
      </c>
      <c r="B37" s="7"/>
      <c r="C37" s="7"/>
      <c r="D37" s="7"/>
      <c r="E37" s="7"/>
      <c r="F37" s="155">
        <v>1200</v>
      </c>
      <c r="G37" s="19"/>
      <c r="I37" s="13"/>
    </row>
    <row r="38" spans="1:13" x14ac:dyDescent="0.25">
      <c r="A38" s="7" t="s">
        <v>241</v>
      </c>
      <c r="B38" s="7"/>
      <c r="C38" s="7"/>
      <c r="D38" s="7"/>
      <c r="E38" s="7"/>
      <c r="F38" s="155">
        <v>9000</v>
      </c>
      <c r="G38" s="19"/>
      <c r="I38" s="13"/>
    </row>
    <row r="39" spans="1:13" x14ac:dyDescent="0.25">
      <c r="A39" s="17" t="s">
        <v>63</v>
      </c>
      <c r="B39" s="17"/>
      <c r="C39" s="17"/>
      <c r="D39" s="17"/>
      <c r="E39" s="17"/>
      <c r="F39" s="18">
        <f>SUM(F26:F38)</f>
        <v>127371</v>
      </c>
      <c r="G39" s="19"/>
      <c r="I39" s="13"/>
      <c r="K39" s="13"/>
      <c r="L39" s="13"/>
      <c r="M39" s="13"/>
    </row>
    <row r="40" spans="1:13" x14ac:dyDescent="0.25">
      <c r="A40" s="7"/>
      <c r="B40" s="20"/>
      <c r="C40" s="7"/>
      <c r="D40" s="7"/>
      <c r="E40" s="7"/>
      <c r="F40" s="7"/>
      <c r="G40" s="1"/>
      <c r="K40" s="13"/>
      <c r="L40" s="13"/>
      <c r="M40" s="13"/>
    </row>
    <row r="41" spans="1:13" x14ac:dyDescent="0.25">
      <c r="A41" s="8" t="s">
        <v>247</v>
      </c>
      <c r="B41" s="8"/>
      <c r="C41" s="8"/>
      <c r="D41" s="7"/>
      <c r="E41" s="7"/>
      <c r="F41" s="9">
        <v>2020</v>
      </c>
      <c r="G41" s="1"/>
    </row>
    <row r="42" spans="1:13" x14ac:dyDescent="0.25">
      <c r="A42" s="21" t="s">
        <v>27</v>
      </c>
      <c r="B42" s="22"/>
      <c r="C42" s="22"/>
      <c r="D42" s="22"/>
      <c r="E42" s="22"/>
      <c r="F42" s="10">
        <v>1431.7</v>
      </c>
      <c r="G42" s="1"/>
      <c r="H42" s="66"/>
    </row>
    <row r="43" spans="1:13" x14ac:dyDescent="0.25">
      <c r="A43" s="21" t="s">
        <v>28</v>
      </c>
      <c r="B43" s="22"/>
      <c r="C43" s="22"/>
      <c r="D43" s="22"/>
      <c r="E43" s="22"/>
      <c r="F43" s="10">
        <v>0</v>
      </c>
      <c r="G43" s="1"/>
      <c r="H43" s="67"/>
    </row>
    <row r="44" spans="1:13" x14ac:dyDescent="0.25">
      <c r="A44" s="21" t="s">
        <v>65</v>
      </c>
      <c r="B44" s="22"/>
      <c r="C44" s="22"/>
      <c r="D44" s="22"/>
      <c r="E44" s="22"/>
      <c r="F44" s="10">
        <v>3414.06</v>
      </c>
      <c r="G44" s="1"/>
      <c r="H44" s="67"/>
    </row>
    <row r="45" spans="1:13" x14ac:dyDescent="0.25">
      <c r="A45" s="21" t="s">
        <v>81</v>
      </c>
      <c r="B45" s="22"/>
      <c r="C45" s="22"/>
      <c r="D45" s="22"/>
      <c r="E45" s="22"/>
      <c r="F45" s="10">
        <v>924</v>
      </c>
      <c r="G45" s="1"/>
      <c r="H45" s="67"/>
    </row>
    <row r="46" spans="1:13" x14ac:dyDescent="0.25">
      <c r="A46" s="21" t="s">
        <v>85</v>
      </c>
      <c r="B46" s="22"/>
      <c r="C46" s="22"/>
      <c r="D46" s="22"/>
      <c r="E46" s="22"/>
      <c r="F46" s="10">
        <v>0</v>
      </c>
      <c r="G46" s="1"/>
      <c r="H46" s="67"/>
    </row>
    <row r="47" spans="1:13" x14ac:dyDescent="0.25">
      <c r="A47" s="21" t="s">
        <v>248</v>
      </c>
      <c r="B47" s="22"/>
      <c r="C47" s="22"/>
      <c r="D47" s="22"/>
      <c r="E47" s="22"/>
      <c r="F47" s="10">
        <v>97200</v>
      </c>
      <c r="G47" s="1"/>
      <c r="H47" s="67"/>
    </row>
    <row r="48" spans="1:13" x14ac:dyDescent="0.25">
      <c r="A48" s="21" t="s">
        <v>82</v>
      </c>
      <c r="B48" s="22"/>
      <c r="C48" s="22"/>
      <c r="D48" s="22"/>
      <c r="E48" s="22"/>
      <c r="F48" s="10">
        <f>358+300+1940</f>
        <v>2598</v>
      </c>
      <c r="G48" s="1"/>
      <c r="H48" s="66"/>
    </row>
    <row r="49" spans="1:8" x14ac:dyDescent="0.25">
      <c r="A49" s="17" t="s">
        <v>64</v>
      </c>
      <c r="B49" s="17"/>
      <c r="C49" s="17"/>
      <c r="D49" s="17"/>
      <c r="E49" s="17"/>
      <c r="F49" s="18">
        <f>SUM(F42:F48)</f>
        <v>105567.76</v>
      </c>
      <c r="G49" s="1"/>
      <c r="H49" s="67"/>
    </row>
    <row r="50" spans="1:8" x14ac:dyDescent="0.25">
      <c r="H50" s="66"/>
    </row>
    <row r="51" spans="1:8" x14ac:dyDescent="0.25">
      <c r="A51" s="8" t="s">
        <v>246</v>
      </c>
      <c r="B51" s="68"/>
      <c r="C51" s="68"/>
      <c r="D51" s="68"/>
    </row>
    <row r="52" spans="1:8" ht="21.75" customHeight="1" x14ac:dyDescent="0.25">
      <c r="A52" s="140" t="s">
        <v>243</v>
      </c>
      <c r="B52" s="141"/>
      <c r="C52" s="141"/>
      <c r="D52" s="141"/>
      <c r="E52" s="141"/>
      <c r="F52" s="141"/>
    </row>
    <row r="53" spans="1:8" ht="15" customHeight="1" x14ac:dyDescent="0.25"/>
    <row r="54" spans="1:8" x14ac:dyDescent="0.25">
      <c r="F54" s="133"/>
    </row>
    <row r="56" spans="1:8" x14ac:dyDescent="0.25">
      <c r="F56" s="134"/>
    </row>
  </sheetData>
  <mergeCells count="3">
    <mergeCell ref="A1:F1"/>
    <mergeCell ref="A2:F2"/>
    <mergeCell ref="A52:F52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7" workbookViewId="0">
      <selection activeCell="B50" sqref="B50"/>
    </sheetView>
  </sheetViews>
  <sheetFormatPr baseColWidth="10" defaultColWidth="8" defaultRowHeight="15" x14ac:dyDescent="0.25"/>
  <cols>
    <col min="1" max="1" width="31.625" style="72" customWidth="1"/>
    <col min="2" max="2" width="16" style="72" customWidth="1"/>
    <col min="3" max="3" width="10.75" style="72" customWidth="1"/>
    <col min="4" max="4" width="15.375" style="72" customWidth="1"/>
    <col min="5" max="16384" width="8" style="72"/>
  </cols>
  <sheetData>
    <row r="1" spans="1:4" ht="26.25" x14ac:dyDescent="0.4">
      <c r="A1" s="142" t="s">
        <v>161</v>
      </c>
      <c r="B1" s="143"/>
      <c r="C1" s="143"/>
      <c r="D1" s="143"/>
    </row>
    <row r="2" spans="1:4" x14ac:dyDescent="0.25">
      <c r="A2" s="74" t="s">
        <v>102</v>
      </c>
      <c r="B2" s="74" t="s">
        <v>149</v>
      </c>
      <c r="C2" s="74" t="s">
        <v>129</v>
      </c>
      <c r="D2" s="74" t="s">
        <v>148</v>
      </c>
    </row>
    <row r="3" spans="1:4" x14ac:dyDescent="0.25">
      <c r="A3" s="72" t="s">
        <v>160</v>
      </c>
      <c r="B3" s="73">
        <v>100</v>
      </c>
      <c r="C3" s="73">
        <v>0</v>
      </c>
      <c r="D3" s="73">
        <v>100</v>
      </c>
    </row>
    <row r="4" spans="1:4" x14ac:dyDescent="0.25">
      <c r="A4" s="72" t="s">
        <v>159</v>
      </c>
      <c r="B4" s="73">
        <v>2500</v>
      </c>
      <c r="C4" s="73">
        <v>44640</v>
      </c>
      <c r="D4" s="73">
        <v>47140</v>
      </c>
    </row>
    <row r="5" spans="1:4" x14ac:dyDescent="0.25">
      <c r="A5" s="72" t="s">
        <v>158</v>
      </c>
      <c r="B5" s="73">
        <v>0</v>
      </c>
      <c r="C5" s="73">
        <v>0</v>
      </c>
      <c r="D5" s="73">
        <v>0</v>
      </c>
    </row>
    <row r="6" spans="1:4" x14ac:dyDescent="0.25">
      <c r="A6" s="72" t="s">
        <v>157</v>
      </c>
      <c r="B6" s="73">
        <v>500</v>
      </c>
      <c r="C6" s="73">
        <v>0</v>
      </c>
      <c r="D6" s="73">
        <v>500</v>
      </c>
    </row>
    <row r="7" spans="1:4" x14ac:dyDescent="0.25">
      <c r="A7" s="72" t="s">
        <v>156</v>
      </c>
      <c r="B7" s="73">
        <v>313308.99</v>
      </c>
      <c r="C7" s="73">
        <v>-50174.97</v>
      </c>
      <c r="D7" s="73">
        <v>263134.02</v>
      </c>
    </row>
    <row r="8" spans="1:4" x14ac:dyDescent="0.25">
      <c r="A8" s="72" t="s">
        <v>155</v>
      </c>
      <c r="B8" s="73">
        <v>913415.52</v>
      </c>
      <c r="C8" s="73">
        <v>90207.360000000001</v>
      </c>
      <c r="D8" s="73">
        <v>1003622.88</v>
      </c>
    </row>
    <row r="9" spans="1:4" x14ac:dyDescent="0.25">
      <c r="A9" s="72" t="s">
        <v>154</v>
      </c>
      <c r="B9" s="73">
        <v>23123.4</v>
      </c>
      <c r="C9" s="73">
        <v>4230.75</v>
      </c>
      <c r="D9" s="73">
        <v>27354.15</v>
      </c>
    </row>
    <row r="10" spans="1:4" x14ac:dyDescent="0.25">
      <c r="A10" s="72" t="s">
        <v>153</v>
      </c>
      <c r="B10" s="73">
        <v>17.79</v>
      </c>
      <c r="C10" s="73">
        <v>1967.9300000000101</v>
      </c>
      <c r="D10" s="73">
        <v>1985.72</v>
      </c>
    </row>
    <row r="11" spans="1:4" x14ac:dyDescent="0.25">
      <c r="B11" s="73">
        <f>SUM(B3:B10)</f>
        <v>1252965.7</v>
      </c>
      <c r="C11" s="73">
        <f>SUM(C3:C10)</f>
        <v>90871.07</v>
      </c>
      <c r="D11" s="73">
        <f>SUM(D3:D10)</f>
        <v>1343836.7699999998</v>
      </c>
    </row>
    <row r="13" spans="1:4" ht="26.25" x14ac:dyDescent="0.4">
      <c r="A13" s="142" t="s">
        <v>152</v>
      </c>
      <c r="B13" s="143"/>
      <c r="C13" s="143"/>
      <c r="D13" s="143"/>
    </row>
    <row r="14" spans="1:4" x14ac:dyDescent="0.25">
      <c r="A14" s="74" t="s">
        <v>102</v>
      </c>
      <c r="B14" s="74" t="s">
        <v>149</v>
      </c>
      <c r="C14" s="74" t="s">
        <v>129</v>
      </c>
      <c r="D14" s="74" t="s">
        <v>148</v>
      </c>
    </row>
    <row r="15" spans="1:4" x14ac:dyDescent="0.25">
      <c r="A15" s="72" t="s">
        <v>151</v>
      </c>
      <c r="B15" s="73">
        <v>82172.149999999994</v>
      </c>
      <c r="C15" s="73">
        <v>-34237.15</v>
      </c>
      <c r="D15" s="73">
        <v>47935</v>
      </c>
    </row>
    <row r="16" spans="1:4" x14ac:dyDescent="0.25">
      <c r="B16" s="73"/>
      <c r="C16" s="73"/>
      <c r="D16" s="73"/>
    </row>
    <row r="17" spans="1:4" ht="26.25" x14ac:dyDescent="0.4">
      <c r="A17" s="142" t="s">
        <v>150</v>
      </c>
      <c r="B17" s="143"/>
      <c r="C17" s="143"/>
      <c r="D17" s="143"/>
    </row>
    <row r="18" spans="1:4" x14ac:dyDescent="0.25">
      <c r="A18" s="74" t="s">
        <v>102</v>
      </c>
      <c r="B18" s="74" t="s">
        <v>149</v>
      </c>
      <c r="C18" s="74" t="s">
        <v>129</v>
      </c>
      <c r="D18" s="74" t="s">
        <v>148</v>
      </c>
    </row>
    <row r="19" spans="1:4" x14ac:dyDescent="0.25">
      <c r="A19" s="72" t="s">
        <v>147</v>
      </c>
      <c r="B19" s="73">
        <v>70000</v>
      </c>
      <c r="C19" s="73">
        <v>0</v>
      </c>
      <c r="D19" s="73">
        <v>70000</v>
      </c>
    </row>
    <row r="20" spans="1:4" x14ac:dyDescent="0.25">
      <c r="A20" s="72" t="s">
        <v>146</v>
      </c>
      <c r="B20" s="73">
        <v>29140</v>
      </c>
      <c r="C20" s="73">
        <v>0</v>
      </c>
      <c r="D20" s="73">
        <v>29140</v>
      </c>
    </row>
    <row r="21" spans="1:4" x14ac:dyDescent="0.25">
      <c r="A21" s="72" t="s">
        <v>145</v>
      </c>
      <c r="B21" s="73">
        <v>1071653.55</v>
      </c>
      <c r="C21" s="73">
        <v>0</v>
      </c>
      <c r="D21" s="73">
        <v>1071653.55</v>
      </c>
    </row>
    <row r="22" spans="1:4" x14ac:dyDescent="0.25">
      <c r="A22" s="72" t="s">
        <v>144</v>
      </c>
      <c r="B22" s="73">
        <v>0</v>
      </c>
      <c r="C22" s="73">
        <v>125108.22</v>
      </c>
      <c r="D22" s="73">
        <v>125108.22</v>
      </c>
    </row>
    <row r="23" spans="1:4" x14ac:dyDescent="0.25">
      <c r="B23" s="73">
        <f>SUM(B19:B22)</f>
        <v>1170793.55</v>
      </c>
      <c r="C23" s="73">
        <f>SUM(C19:C22)</f>
        <v>125108.22</v>
      </c>
      <c r="D23" s="73">
        <f>SUM(D19:D22)</f>
        <v>1295901.77</v>
      </c>
    </row>
    <row r="25" spans="1:4" ht="26.25" x14ac:dyDescent="0.4">
      <c r="A25" s="142" t="s">
        <v>143</v>
      </c>
      <c r="B25" s="143"/>
      <c r="C25" s="143"/>
      <c r="D25" s="143"/>
    </row>
    <row r="26" spans="1:4" x14ac:dyDescent="0.25">
      <c r="A26" s="74" t="s">
        <v>102</v>
      </c>
      <c r="B26" s="74" t="s">
        <v>129</v>
      </c>
      <c r="C26" s="74" t="s">
        <v>100</v>
      </c>
      <c r="D26" s="74" t="s">
        <v>99</v>
      </c>
    </row>
    <row r="27" spans="1:4" x14ac:dyDescent="0.25">
      <c r="A27" s="72" t="s">
        <v>142</v>
      </c>
      <c r="B27" s="73">
        <v>132250</v>
      </c>
      <c r="C27" s="73">
        <v>138000</v>
      </c>
      <c r="D27" s="73"/>
    </row>
    <row r="28" spans="1:4" x14ac:dyDescent="0.25">
      <c r="A28" s="72" t="s">
        <v>141</v>
      </c>
      <c r="B28" s="73">
        <v>1950</v>
      </c>
      <c r="C28" s="73"/>
      <c r="D28" s="73"/>
    </row>
    <row r="29" spans="1:4" x14ac:dyDescent="0.25">
      <c r="A29" s="72" t="s">
        <v>140</v>
      </c>
      <c r="B29" s="73">
        <v>21450</v>
      </c>
      <c r="C29" s="73">
        <v>25000</v>
      </c>
      <c r="D29" s="73"/>
    </row>
    <row r="30" spans="1:4" x14ac:dyDescent="0.25">
      <c r="A30" s="72" t="s">
        <v>139</v>
      </c>
      <c r="B30" s="73">
        <v>17500</v>
      </c>
      <c r="C30" s="73"/>
      <c r="D30" s="73"/>
    </row>
    <row r="31" spans="1:4" x14ac:dyDescent="0.25">
      <c r="A31" s="72" t="s">
        <v>138</v>
      </c>
      <c r="B31" s="73">
        <v>2000</v>
      </c>
      <c r="C31" s="73"/>
      <c r="D31" s="73"/>
    </row>
    <row r="32" spans="1:4" x14ac:dyDescent="0.25">
      <c r="A32" s="72" t="s">
        <v>137</v>
      </c>
      <c r="B32" s="73">
        <v>141450.45000000001</v>
      </c>
      <c r="C32" s="73"/>
      <c r="D32" s="73"/>
    </row>
    <row r="33" spans="1:4" x14ac:dyDescent="0.25">
      <c r="A33" s="72" t="s">
        <v>136</v>
      </c>
      <c r="B33" s="73">
        <v>890595.77</v>
      </c>
      <c r="C33" s="73">
        <v>400000</v>
      </c>
      <c r="D33" s="73"/>
    </row>
    <row r="34" spans="1:4" x14ac:dyDescent="0.25">
      <c r="A34" s="72" t="s">
        <v>135</v>
      </c>
      <c r="B34" s="73">
        <v>16800</v>
      </c>
      <c r="C34" s="73">
        <v>16800</v>
      </c>
      <c r="D34" s="73"/>
    </row>
    <row r="35" spans="1:4" x14ac:dyDescent="0.25">
      <c r="A35" s="72" t="s">
        <v>134</v>
      </c>
      <c r="B35" s="73">
        <v>22509.98</v>
      </c>
      <c r="C35" s="73"/>
      <c r="D35" s="73"/>
    </row>
    <row r="36" spans="1:4" x14ac:dyDescent="0.25">
      <c r="A36" s="72" t="s">
        <v>133</v>
      </c>
      <c r="B36" s="73">
        <v>9583</v>
      </c>
      <c r="C36" s="73"/>
      <c r="D36" s="73"/>
    </row>
    <row r="37" spans="1:4" x14ac:dyDescent="0.25">
      <c r="A37" s="72" t="s">
        <v>132</v>
      </c>
      <c r="B37" s="73">
        <v>2825</v>
      </c>
      <c r="C37" s="73"/>
      <c r="D37" s="73"/>
    </row>
    <row r="38" spans="1:4" x14ac:dyDescent="0.25">
      <c r="A38" s="72" t="s">
        <v>131</v>
      </c>
      <c r="B38" s="73">
        <v>3667.72</v>
      </c>
      <c r="C38" s="73">
        <v>5000</v>
      </c>
      <c r="D38" s="73"/>
    </row>
    <row r="39" spans="1:4" x14ac:dyDescent="0.25">
      <c r="B39" s="73">
        <f>SUM(B27:B38)</f>
        <v>1262581.92</v>
      </c>
      <c r="C39" s="73">
        <f>SUM(C27:C38)</f>
        <v>584800</v>
      </c>
      <c r="D39" s="73">
        <f>SUM(D27:D38)</f>
        <v>0</v>
      </c>
    </row>
    <row r="41" spans="1:4" ht="26.25" x14ac:dyDescent="0.4">
      <c r="A41" s="142" t="s">
        <v>130</v>
      </c>
      <c r="B41" s="143"/>
      <c r="C41" s="143"/>
      <c r="D41" s="143"/>
    </row>
    <row r="42" spans="1:4" x14ac:dyDescent="0.25">
      <c r="A42" s="74" t="s">
        <v>102</v>
      </c>
      <c r="B42" s="74" t="s">
        <v>129</v>
      </c>
      <c r="C42" s="74" t="s">
        <v>100</v>
      </c>
      <c r="D42" s="74" t="s">
        <v>99</v>
      </c>
    </row>
    <row r="43" spans="1:4" x14ac:dyDescent="0.25">
      <c r="A43" s="72" t="s">
        <v>128</v>
      </c>
      <c r="B43" s="73">
        <v>-515776</v>
      </c>
      <c r="C43" s="73">
        <v>540000</v>
      </c>
      <c r="D43" s="73"/>
    </row>
    <row r="44" spans="1:4" x14ac:dyDescent="0.25">
      <c r="A44" s="72" t="s">
        <v>127</v>
      </c>
      <c r="B44" s="73">
        <v>-24400</v>
      </c>
      <c r="C44" s="73">
        <v>20000</v>
      </c>
      <c r="D44" s="73"/>
    </row>
    <row r="45" spans="1:4" x14ac:dyDescent="0.25">
      <c r="A45" s="72" t="s">
        <v>126</v>
      </c>
      <c r="B45" s="73">
        <v>-69374.259999999995</v>
      </c>
      <c r="C45" s="73">
        <v>15000</v>
      </c>
      <c r="D45" s="73"/>
    </row>
    <row r="46" spans="1:4" x14ac:dyDescent="0.25">
      <c r="A46" s="72" t="s">
        <v>125</v>
      </c>
      <c r="B46" s="73">
        <v>-2016.6</v>
      </c>
      <c r="C46" s="73">
        <v>5000</v>
      </c>
      <c r="D46" s="73"/>
    </row>
    <row r="47" spans="1:4" x14ac:dyDescent="0.25">
      <c r="A47" s="72" t="s">
        <v>124</v>
      </c>
      <c r="B47" s="73">
        <v>-130346</v>
      </c>
      <c r="C47" s="73">
        <v>50000</v>
      </c>
      <c r="D47" s="73"/>
    </row>
    <row r="48" spans="1:4" x14ac:dyDescent="0.25">
      <c r="A48" s="72" t="s">
        <v>123</v>
      </c>
      <c r="B48" s="73">
        <v>-10445</v>
      </c>
      <c r="C48" s="73">
        <v>20000</v>
      </c>
      <c r="D48" s="73"/>
    </row>
    <row r="49" spans="1:4" x14ac:dyDescent="0.25">
      <c r="A49" s="72" t="s">
        <v>122</v>
      </c>
      <c r="B49" s="73">
        <v>0</v>
      </c>
      <c r="C49" s="73">
        <v>3000</v>
      </c>
      <c r="D49" s="73"/>
    </row>
    <row r="50" spans="1:4" x14ac:dyDescent="0.25">
      <c r="A50" s="72" t="s">
        <v>121</v>
      </c>
      <c r="B50" s="73">
        <v>-204281.74</v>
      </c>
      <c r="C50" s="73">
        <v>80000</v>
      </c>
      <c r="D50" s="73"/>
    </row>
    <row r="51" spans="1:4" x14ac:dyDescent="0.25">
      <c r="A51" s="72" t="s">
        <v>120</v>
      </c>
      <c r="B51" s="73">
        <v>-300</v>
      </c>
      <c r="C51" s="73"/>
      <c r="D51" s="73"/>
    </row>
    <row r="52" spans="1:4" x14ac:dyDescent="0.25">
      <c r="A52" s="72" t="s">
        <v>119</v>
      </c>
      <c r="B52" s="73">
        <v>-7500</v>
      </c>
      <c r="C52" s="73">
        <v>15000</v>
      </c>
      <c r="D52" s="73"/>
    </row>
    <row r="53" spans="1:4" x14ac:dyDescent="0.25">
      <c r="A53" s="72" t="s">
        <v>118</v>
      </c>
      <c r="B53" s="73">
        <v>-28969.8</v>
      </c>
      <c r="C53" s="73">
        <v>40000</v>
      </c>
      <c r="D53" s="73"/>
    </row>
    <row r="54" spans="1:4" x14ac:dyDescent="0.25">
      <c r="A54" s="72" t="s">
        <v>117</v>
      </c>
      <c r="B54" s="73">
        <v>0</v>
      </c>
      <c r="C54" s="73"/>
      <c r="D54" s="73"/>
    </row>
    <row r="55" spans="1:4" x14ac:dyDescent="0.25">
      <c r="A55" s="72" t="s">
        <v>116</v>
      </c>
      <c r="B55" s="73">
        <v>-5476</v>
      </c>
      <c r="C55" s="73"/>
      <c r="D55" s="73"/>
    </row>
    <row r="56" spans="1:4" x14ac:dyDescent="0.25">
      <c r="A56" s="72" t="s">
        <v>115</v>
      </c>
      <c r="B56" s="73">
        <v>-1431.7</v>
      </c>
      <c r="C56" s="73">
        <v>1000</v>
      </c>
      <c r="D56" s="73"/>
    </row>
    <row r="57" spans="1:4" x14ac:dyDescent="0.25">
      <c r="A57" s="72" t="s">
        <v>114</v>
      </c>
      <c r="B57" s="73">
        <v>-924</v>
      </c>
      <c r="C57" s="73">
        <v>3000</v>
      </c>
      <c r="D57" s="73"/>
    </row>
    <row r="58" spans="1:4" x14ac:dyDescent="0.25">
      <c r="A58" s="72" t="s">
        <v>113</v>
      </c>
      <c r="B58" s="73">
        <v>0</v>
      </c>
      <c r="C58" s="73">
        <v>500</v>
      </c>
      <c r="D58" s="73"/>
    </row>
    <row r="59" spans="1:4" x14ac:dyDescent="0.25">
      <c r="A59" s="72" t="s">
        <v>112</v>
      </c>
      <c r="B59" s="73">
        <v>-3414.06</v>
      </c>
      <c r="C59" s="73">
        <v>6000</v>
      </c>
      <c r="D59" s="73"/>
    </row>
    <row r="60" spans="1:4" x14ac:dyDescent="0.25">
      <c r="A60" s="72" t="s">
        <v>111</v>
      </c>
      <c r="B60" s="73">
        <v>-1940</v>
      </c>
      <c r="C60" s="73">
        <v>2000</v>
      </c>
      <c r="D60" s="73"/>
    </row>
    <row r="61" spans="1:4" x14ac:dyDescent="0.25">
      <c r="A61" s="72" t="s">
        <v>110</v>
      </c>
      <c r="B61" s="73">
        <v>0</v>
      </c>
      <c r="C61" s="73">
        <v>80000</v>
      </c>
      <c r="D61" s="73"/>
    </row>
    <row r="62" spans="1:4" x14ac:dyDescent="0.25">
      <c r="A62" s="72" t="s">
        <v>109</v>
      </c>
      <c r="B62" s="73">
        <v>-2280.65</v>
      </c>
      <c r="C62" s="73">
        <v>6000</v>
      </c>
      <c r="D62" s="73"/>
    </row>
    <row r="63" spans="1:4" x14ac:dyDescent="0.25">
      <c r="A63" s="72" t="s">
        <v>108</v>
      </c>
      <c r="B63" s="73">
        <v>-16814</v>
      </c>
      <c r="C63" s="73">
        <v>20600</v>
      </c>
      <c r="D63" s="73"/>
    </row>
    <row r="64" spans="1:4" x14ac:dyDescent="0.25">
      <c r="A64" s="72" t="s">
        <v>107</v>
      </c>
      <c r="B64" s="73">
        <v>-11320</v>
      </c>
      <c r="C64" s="73">
        <v>11400</v>
      </c>
      <c r="D64" s="73"/>
    </row>
    <row r="65" spans="1:4" x14ac:dyDescent="0.25">
      <c r="A65" s="72" t="s">
        <v>106</v>
      </c>
      <c r="B65" s="73">
        <v>-2796.5</v>
      </c>
      <c r="C65" s="73">
        <v>3000</v>
      </c>
      <c r="D65" s="73"/>
    </row>
    <row r="66" spans="1:4" x14ac:dyDescent="0.25">
      <c r="A66" s="72" t="s">
        <v>105</v>
      </c>
      <c r="B66" s="73">
        <v>-109.39</v>
      </c>
      <c r="C66" s="73">
        <v>1000</v>
      </c>
      <c r="D66" s="73"/>
    </row>
    <row r="67" spans="1:4" x14ac:dyDescent="0.25">
      <c r="A67" s="72" t="s">
        <v>104</v>
      </c>
      <c r="B67" s="73">
        <v>-97558</v>
      </c>
      <c r="C67" s="73">
        <v>4000</v>
      </c>
      <c r="D67" s="73"/>
    </row>
    <row r="68" spans="1:4" x14ac:dyDescent="0.25">
      <c r="B68" s="73">
        <f>SUM(B43:B67)</f>
        <v>-1137473.7000000002</v>
      </c>
      <c r="C68" s="73">
        <f>SUM(C43:C67)</f>
        <v>926500</v>
      </c>
      <c r="D68" s="73">
        <f>SUM(D43:D67)</f>
        <v>0</v>
      </c>
    </row>
    <row r="70" spans="1:4" ht="26.25" x14ac:dyDescent="0.4">
      <c r="A70" s="142" t="s">
        <v>103</v>
      </c>
      <c r="B70" s="143"/>
      <c r="C70" s="143"/>
      <c r="D70" s="143"/>
    </row>
    <row r="71" spans="1:4" x14ac:dyDescent="0.25">
      <c r="A71" s="74" t="s">
        <v>102</v>
      </c>
      <c r="B71" s="74" t="s">
        <v>101</v>
      </c>
      <c r="C71" s="74" t="s">
        <v>100</v>
      </c>
      <c r="D71" s="74" t="s">
        <v>99</v>
      </c>
    </row>
    <row r="72" spans="1:4" x14ac:dyDescent="0.25">
      <c r="A72" s="72" t="s">
        <v>98</v>
      </c>
      <c r="B72" s="73">
        <v>125108.22</v>
      </c>
      <c r="C72" s="73">
        <v>-341700</v>
      </c>
      <c r="D72" s="73">
        <v>0</v>
      </c>
    </row>
    <row r="73" spans="1:4" x14ac:dyDescent="0.25">
      <c r="B73" s="73"/>
      <c r="C73" s="73"/>
      <c r="D73" s="73"/>
    </row>
  </sheetData>
  <mergeCells count="6">
    <mergeCell ref="A70:D70"/>
    <mergeCell ref="A1:D1"/>
    <mergeCell ref="A13:D13"/>
    <mergeCell ref="A17:D17"/>
    <mergeCell ref="A25:D25"/>
    <mergeCell ref="A41:D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E35" sqref="E35"/>
    </sheetView>
  </sheetViews>
  <sheetFormatPr baseColWidth="10" defaultColWidth="8" defaultRowHeight="15" x14ac:dyDescent="0.25"/>
  <cols>
    <col min="1" max="1" width="12.5" style="76" customWidth="1"/>
    <col min="2" max="2" width="9.875" style="76" customWidth="1"/>
    <col min="3" max="3" width="18.625" style="76" customWidth="1"/>
    <col min="4" max="4" width="8.375" style="77" customWidth="1"/>
    <col min="5" max="5" width="34.625" style="76" customWidth="1"/>
    <col min="6" max="6" width="8" style="76" customWidth="1"/>
    <col min="7" max="7" width="17" style="76" customWidth="1"/>
    <col min="8" max="9" width="8" style="76" customWidth="1"/>
    <col min="10" max="10" width="47.375" style="76" customWidth="1"/>
    <col min="11" max="12" width="8" style="76" customWidth="1"/>
    <col min="13" max="16384" width="8" style="76"/>
  </cols>
  <sheetData>
    <row r="1" spans="1:12" ht="26.25" x14ac:dyDescent="0.4">
      <c r="A1" s="144" t="s">
        <v>234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3" spans="1:12" x14ac:dyDescent="0.25">
      <c r="A3" s="131" t="s">
        <v>233</v>
      </c>
      <c r="B3" s="131" t="s">
        <v>232</v>
      </c>
      <c r="C3" s="131" t="s">
        <v>102</v>
      </c>
      <c r="D3" s="132" t="s">
        <v>231</v>
      </c>
      <c r="E3" s="131" t="s">
        <v>230</v>
      </c>
      <c r="F3" s="131" t="s">
        <v>229</v>
      </c>
      <c r="G3" s="131" t="s">
        <v>228</v>
      </c>
      <c r="H3" s="131" t="s">
        <v>227</v>
      </c>
      <c r="I3" s="131" t="s">
        <v>226</v>
      </c>
      <c r="J3" s="131" t="s">
        <v>225</v>
      </c>
      <c r="K3" s="131" t="s">
        <v>224</v>
      </c>
      <c r="L3" s="131" t="s">
        <v>177</v>
      </c>
    </row>
    <row r="4" spans="1:12" x14ac:dyDescent="0.25">
      <c r="A4" s="128" t="s">
        <v>223</v>
      </c>
      <c r="B4" s="130">
        <v>44187</v>
      </c>
      <c r="C4" s="128" t="s">
        <v>136</v>
      </c>
      <c r="D4" s="129">
        <v>19400</v>
      </c>
      <c r="E4" s="128" t="s">
        <v>172</v>
      </c>
      <c r="F4" s="128" t="s">
        <v>177</v>
      </c>
      <c r="G4" s="128" t="s">
        <v>177</v>
      </c>
      <c r="H4" s="128" t="s">
        <v>178</v>
      </c>
      <c r="I4" s="128" t="s">
        <v>177</v>
      </c>
      <c r="J4" s="128" t="s">
        <v>172</v>
      </c>
      <c r="K4" s="128">
        <v>0</v>
      </c>
      <c r="L4" s="128"/>
    </row>
    <row r="5" spans="1:12" x14ac:dyDescent="0.25">
      <c r="A5" s="125" t="s">
        <v>222</v>
      </c>
      <c r="B5" s="127">
        <v>44183</v>
      </c>
      <c r="C5" s="125" t="s">
        <v>136</v>
      </c>
      <c r="D5" s="126">
        <v>78704</v>
      </c>
      <c r="E5" s="125" t="s">
        <v>221</v>
      </c>
      <c r="F5" s="125" t="s">
        <v>177</v>
      </c>
      <c r="G5" s="125" t="s">
        <v>177</v>
      </c>
      <c r="H5" s="125" t="s">
        <v>178</v>
      </c>
      <c r="I5" s="125" t="s">
        <v>177</v>
      </c>
      <c r="J5" s="125" t="s">
        <v>221</v>
      </c>
      <c r="K5" s="125">
        <v>0</v>
      </c>
      <c r="L5" s="125"/>
    </row>
    <row r="6" spans="1:12" x14ac:dyDescent="0.25">
      <c r="A6" s="116" t="s">
        <v>220</v>
      </c>
      <c r="B6" s="118">
        <v>44176</v>
      </c>
      <c r="C6" s="116" t="s">
        <v>136</v>
      </c>
      <c r="D6" s="117">
        <v>21554</v>
      </c>
      <c r="E6" s="116" t="s">
        <v>219</v>
      </c>
      <c r="F6" s="116" t="s">
        <v>177</v>
      </c>
      <c r="G6" s="116" t="s">
        <v>177</v>
      </c>
      <c r="H6" s="116" t="s">
        <v>178</v>
      </c>
      <c r="I6" s="116" t="s">
        <v>177</v>
      </c>
      <c r="J6" s="116" t="s">
        <v>218</v>
      </c>
      <c r="K6" s="116">
        <v>0</v>
      </c>
      <c r="L6" s="116"/>
    </row>
    <row r="7" spans="1:12" x14ac:dyDescent="0.25">
      <c r="A7" s="122" t="s">
        <v>217</v>
      </c>
      <c r="B7" s="124">
        <v>44159</v>
      </c>
      <c r="C7" s="122" t="s">
        <v>136</v>
      </c>
      <c r="D7" s="123">
        <v>15000</v>
      </c>
      <c r="E7" s="122" t="s">
        <v>168</v>
      </c>
      <c r="F7" s="122" t="s">
        <v>177</v>
      </c>
      <c r="G7" s="122" t="s">
        <v>177</v>
      </c>
      <c r="H7" s="122" t="s">
        <v>178</v>
      </c>
      <c r="I7" s="122" t="s">
        <v>177</v>
      </c>
      <c r="J7" s="122" t="s">
        <v>216</v>
      </c>
      <c r="K7" s="122">
        <v>0</v>
      </c>
      <c r="L7" s="122"/>
    </row>
    <row r="8" spans="1:12" x14ac:dyDescent="0.25">
      <c r="A8" s="119" t="s">
        <v>215</v>
      </c>
      <c r="B8" s="121">
        <v>44120</v>
      </c>
      <c r="C8" s="119" t="s">
        <v>136</v>
      </c>
      <c r="D8" s="120">
        <v>60000</v>
      </c>
      <c r="E8" s="119" t="s">
        <v>177</v>
      </c>
      <c r="F8" s="119" t="s">
        <v>177</v>
      </c>
      <c r="G8" s="119" t="s">
        <v>214</v>
      </c>
      <c r="H8" s="119" t="s">
        <v>213</v>
      </c>
      <c r="I8" s="119">
        <v>1269</v>
      </c>
      <c r="J8" s="119" t="s">
        <v>212</v>
      </c>
      <c r="K8" s="119">
        <v>0</v>
      </c>
      <c r="L8" s="119"/>
    </row>
    <row r="9" spans="1:12" x14ac:dyDescent="0.25">
      <c r="A9" s="104" t="s">
        <v>211</v>
      </c>
      <c r="B9" s="106">
        <v>44118</v>
      </c>
      <c r="C9" s="104" t="s">
        <v>136</v>
      </c>
      <c r="D9" s="105">
        <v>68505</v>
      </c>
      <c r="E9" s="104" t="s">
        <v>210</v>
      </c>
      <c r="F9" s="104" t="s">
        <v>177</v>
      </c>
      <c r="G9" s="104" t="s">
        <v>177</v>
      </c>
      <c r="H9" s="104" t="s">
        <v>178</v>
      </c>
      <c r="I9" s="104" t="s">
        <v>177</v>
      </c>
      <c r="J9" s="104" t="s">
        <v>209</v>
      </c>
      <c r="K9" s="104">
        <v>0</v>
      </c>
      <c r="L9" s="104"/>
    </row>
    <row r="10" spans="1:12" x14ac:dyDescent="0.25">
      <c r="A10" s="101" t="s">
        <v>208</v>
      </c>
      <c r="B10" s="103">
        <v>44082</v>
      </c>
      <c r="C10" s="101" t="s">
        <v>136</v>
      </c>
      <c r="D10" s="102">
        <v>6158.96</v>
      </c>
      <c r="E10" s="101" t="s">
        <v>175</v>
      </c>
      <c r="F10" s="101" t="s">
        <v>177</v>
      </c>
      <c r="G10" s="101" t="s">
        <v>177</v>
      </c>
      <c r="H10" s="101" t="s">
        <v>178</v>
      </c>
      <c r="I10" s="101" t="s">
        <v>177</v>
      </c>
      <c r="J10" s="101" t="s">
        <v>175</v>
      </c>
      <c r="K10" s="101">
        <v>0</v>
      </c>
      <c r="L10" s="101"/>
    </row>
    <row r="11" spans="1:12" x14ac:dyDescent="0.25">
      <c r="A11" s="104" t="s">
        <v>207</v>
      </c>
      <c r="B11" s="106">
        <v>44068</v>
      </c>
      <c r="C11" s="104" t="s">
        <v>136</v>
      </c>
      <c r="D11" s="105">
        <v>26779</v>
      </c>
      <c r="E11" s="104" t="s">
        <v>206</v>
      </c>
      <c r="F11" s="104" t="s">
        <v>177</v>
      </c>
      <c r="G11" s="104" t="s">
        <v>177</v>
      </c>
      <c r="H11" s="104" t="s">
        <v>178</v>
      </c>
      <c r="I11" s="104" t="s">
        <v>177</v>
      </c>
      <c r="J11" s="104" t="s">
        <v>206</v>
      </c>
      <c r="K11" s="104">
        <v>0</v>
      </c>
      <c r="L11" s="104"/>
    </row>
    <row r="12" spans="1:12" x14ac:dyDescent="0.25">
      <c r="A12" s="116" t="s">
        <v>205</v>
      </c>
      <c r="B12" s="118">
        <v>44064</v>
      </c>
      <c r="C12" s="116" t="s">
        <v>136</v>
      </c>
      <c r="D12" s="117">
        <v>213500</v>
      </c>
      <c r="E12" s="116" t="s">
        <v>204</v>
      </c>
      <c r="F12" s="116" t="s">
        <v>177</v>
      </c>
      <c r="G12" s="116" t="s">
        <v>177</v>
      </c>
      <c r="H12" s="116" t="s">
        <v>178</v>
      </c>
      <c r="I12" s="116" t="s">
        <v>177</v>
      </c>
      <c r="J12" s="116" t="s">
        <v>203</v>
      </c>
      <c r="K12" s="116">
        <v>0</v>
      </c>
      <c r="L12" s="116"/>
    </row>
    <row r="13" spans="1:12" x14ac:dyDescent="0.25">
      <c r="A13" s="107" t="s">
        <v>202</v>
      </c>
      <c r="B13" s="109">
        <v>44056</v>
      </c>
      <c r="C13" s="107" t="s">
        <v>136</v>
      </c>
      <c r="D13" s="108">
        <v>70330</v>
      </c>
      <c r="E13" s="107" t="s">
        <v>201</v>
      </c>
      <c r="F13" s="107" t="s">
        <v>177</v>
      </c>
      <c r="G13" s="107" t="s">
        <v>177</v>
      </c>
      <c r="H13" s="107" t="s">
        <v>178</v>
      </c>
      <c r="I13" s="107" t="s">
        <v>177</v>
      </c>
      <c r="J13" s="107" t="s">
        <v>200</v>
      </c>
      <c r="K13" s="107">
        <v>0</v>
      </c>
      <c r="L13" s="107"/>
    </row>
    <row r="14" spans="1:12" x14ac:dyDescent="0.25">
      <c r="A14" s="101" t="s">
        <v>199</v>
      </c>
      <c r="B14" s="103">
        <v>44043</v>
      </c>
      <c r="C14" s="101" t="s">
        <v>136</v>
      </c>
      <c r="D14" s="102">
        <v>24797.17</v>
      </c>
      <c r="E14" s="101" t="s">
        <v>175</v>
      </c>
      <c r="F14" s="101" t="s">
        <v>177</v>
      </c>
      <c r="G14" s="101" t="s">
        <v>177</v>
      </c>
      <c r="H14" s="101" t="s">
        <v>178</v>
      </c>
      <c r="I14" s="101" t="s">
        <v>177</v>
      </c>
      <c r="J14" s="101" t="s">
        <v>198</v>
      </c>
      <c r="K14" s="101">
        <v>0</v>
      </c>
      <c r="L14" s="101"/>
    </row>
    <row r="15" spans="1:12" x14ac:dyDescent="0.25">
      <c r="A15" s="113" t="s">
        <v>197</v>
      </c>
      <c r="B15" s="115">
        <v>44012</v>
      </c>
      <c r="C15" s="113" t="s">
        <v>136</v>
      </c>
      <c r="D15" s="114">
        <v>75000</v>
      </c>
      <c r="E15" s="113" t="s">
        <v>80</v>
      </c>
      <c r="F15" s="113" t="s">
        <v>177</v>
      </c>
      <c r="G15" s="113" t="s">
        <v>177</v>
      </c>
      <c r="H15" s="113" t="s">
        <v>178</v>
      </c>
      <c r="I15" s="113" t="s">
        <v>177</v>
      </c>
      <c r="J15" s="113" t="s">
        <v>196</v>
      </c>
      <c r="K15" s="113">
        <v>0</v>
      </c>
      <c r="L15" s="113"/>
    </row>
    <row r="16" spans="1:12" x14ac:dyDescent="0.25">
      <c r="A16" s="104" t="s">
        <v>195</v>
      </c>
      <c r="B16" s="106">
        <v>44007</v>
      </c>
      <c r="C16" s="104" t="s">
        <v>136</v>
      </c>
      <c r="D16" s="105">
        <v>40603</v>
      </c>
      <c r="E16" s="104" t="s">
        <v>194</v>
      </c>
      <c r="F16" s="104" t="s">
        <v>177</v>
      </c>
      <c r="G16" s="104" t="s">
        <v>177</v>
      </c>
      <c r="H16" s="104" t="s">
        <v>178</v>
      </c>
      <c r="I16" s="104" t="s">
        <v>177</v>
      </c>
      <c r="J16" s="104" t="s">
        <v>193</v>
      </c>
      <c r="K16" s="104">
        <v>0</v>
      </c>
      <c r="L16" s="104"/>
    </row>
    <row r="17" spans="1:12" x14ac:dyDescent="0.25">
      <c r="A17" s="110" t="s">
        <v>192</v>
      </c>
      <c r="B17" s="112">
        <v>43985</v>
      </c>
      <c r="C17" s="110" t="s">
        <v>136</v>
      </c>
      <c r="D17" s="111">
        <v>2450</v>
      </c>
      <c r="E17" s="110" t="s">
        <v>170</v>
      </c>
      <c r="F17" s="110" t="s">
        <v>177</v>
      </c>
      <c r="G17" s="110" t="s">
        <v>177</v>
      </c>
      <c r="H17" s="110" t="s">
        <v>178</v>
      </c>
      <c r="I17" s="110" t="s">
        <v>177</v>
      </c>
      <c r="J17" s="110" t="s">
        <v>191</v>
      </c>
      <c r="K17" s="110">
        <v>0</v>
      </c>
      <c r="L17" s="110"/>
    </row>
    <row r="18" spans="1:12" x14ac:dyDescent="0.25">
      <c r="A18" s="107" t="s">
        <v>190</v>
      </c>
      <c r="B18" s="109">
        <v>43965</v>
      </c>
      <c r="C18" s="107" t="s">
        <v>136</v>
      </c>
      <c r="D18" s="108">
        <v>73352</v>
      </c>
      <c r="E18" s="107" t="s">
        <v>189</v>
      </c>
      <c r="F18" s="107" t="s">
        <v>177</v>
      </c>
      <c r="G18" s="107" t="s">
        <v>177</v>
      </c>
      <c r="H18" s="107" t="s">
        <v>178</v>
      </c>
      <c r="I18" s="107" t="s">
        <v>177</v>
      </c>
      <c r="J18" s="107" t="s">
        <v>188</v>
      </c>
      <c r="K18" s="107">
        <v>0</v>
      </c>
      <c r="L18" s="107"/>
    </row>
    <row r="19" spans="1:12" x14ac:dyDescent="0.25">
      <c r="A19" s="101" t="s">
        <v>187</v>
      </c>
      <c r="B19" s="103">
        <v>43957</v>
      </c>
      <c r="C19" s="101" t="s">
        <v>136</v>
      </c>
      <c r="D19" s="102">
        <v>5706.67</v>
      </c>
      <c r="E19" s="101" t="s">
        <v>175</v>
      </c>
      <c r="F19" s="101" t="s">
        <v>177</v>
      </c>
      <c r="G19" s="101" t="s">
        <v>177</v>
      </c>
      <c r="H19" s="101" t="s">
        <v>178</v>
      </c>
      <c r="I19" s="101" t="s">
        <v>177</v>
      </c>
      <c r="J19" s="101" t="s">
        <v>186</v>
      </c>
      <c r="K19" s="101">
        <v>0</v>
      </c>
      <c r="L19" s="101"/>
    </row>
    <row r="20" spans="1:12" x14ac:dyDescent="0.25">
      <c r="A20" s="104" t="s">
        <v>185</v>
      </c>
      <c r="B20" s="106">
        <v>43875</v>
      </c>
      <c r="C20" s="104" t="s">
        <v>136</v>
      </c>
      <c r="D20" s="105">
        <v>1526</v>
      </c>
      <c r="E20" s="104" t="s">
        <v>184</v>
      </c>
      <c r="F20" s="104" t="s">
        <v>177</v>
      </c>
      <c r="G20" s="104" t="s">
        <v>177</v>
      </c>
      <c r="H20" s="104" t="s">
        <v>178</v>
      </c>
      <c r="I20" s="104" t="s">
        <v>177</v>
      </c>
      <c r="J20" s="104" t="s">
        <v>184</v>
      </c>
      <c r="K20" s="104">
        <v>0</v>
      </c>
      <c r="L20" s="104"/>
    </row>
    <row r="21" spans="1:12" x14ac:dyDescent="0.25">
      <c r="A21" s="104" t="s">
        <v>183</v>
      </c>
      <c r="B21" s="106">
        <v>43871</v>
      </c>
      <c r="C21" s="104" t="s">
        <v>136</v>
      </c>
      <c r="D21" s="105">
        <v>47552</v>
      </c>
      <c r="E21" s="104" t="s">
        <v>182</v>
      </c>
      <c r="F21" s="104" t="s">
        <v>177</v>
      </c>
      <c r="G21" s="104" t="s">
        <v>177</v>
      </c>
      <c r="H21" s="104" t="s">
        <v>178</v>
      </c>
      <c r="I21" s="104" t="s">
        <v>177</v>
      </c>
      <c r="J21" s="104" t="s">
        <v>181</v>
      </c>
      <c r="K21" s="104">
        <v>0</v>
      </c>
      <c r="L21" s="104"/>
    </row>
    <row r="22" spans="1:12" x14ac:dyDescent="0.25">
      <c r="A22" s="101" t="s">
        <v>180</v>
      </c>
      <c r="B22" s="103">
        <v>43845</v>
      </c>
      <c r="C22" s="101" t="s">
        <v>136</v>
      </c>
      <c r="D22" s="102">
        <v>33177.54</v>
      </c>
      <c r="E22" s="101" t="s">
        <v>175</v>
      </c>
      <c r="F22" s="101" t="s">
        <v>177</v>
      </c>
      <c r="G22" s="101" t="s">
        <v>177</v>
      </c>
      <c r="H22" s="101" t="s">
        <v>178</v>
      </c>
      <c r="I22" s="101" t="s">
        <v>177</v>
      </c>
      <c r="J22" s="101" t="s">
        <v>175</v>
      </c>
      <c r="K22" s="101">
        <v>0</v>
      </c>
      <c r="L22" s="101"/>
    </row>
    <row r="23" spans="1:12" x14ac:dyDescent="0.25">
      <c r="A23" s="101" t="s">
        <v>179</v>
      </c>
      <c r="B23" s="103">
        <v>43838</v>
      </c>
      <c r="C23" s="101" t="s">
        <v>136</v>
      </c>
      <c r="D23" s="102">
        <v>6500.43</v>
      </c>
      <c r="E23" s="101" t="s">
        <v>175</v>
      </c>
      <c r="F23" s="101" t="s">
        <v>177</v>
      </c>
      <c r="G23" s="101" t="s">
        <v>177</v>
      </c>
      <c r="H23" s="101" t="s">
        <v>178</v>
      </c>
      <c r="I23" s="101" t="s">
        <v>177</v>
      </c>
      <c r="J23" s="101" t="s">
        <v>175</v>
      </c>
      <c r="K23" s="101">
        <v>0</v>
      </c>
      <c r="L23" s="101"/>
    </row>
    <row r="24" spans="1:12" s="78" customFormat="1" x14ac:dyDescent="0.25">
      <c r="B24" s="100"/>
      <c r="D24" s="79">
        <f>SUM(D4:D23)</f>
        <v>890595.77000000014</v>
      </c>
    </row>
    <row r="26" spans="1:12" x14ac:dyDescent="0.25">
      <c r="D26" s="99">
        <f>D9+D11+D16+D20+D21</f>
        <v>184965</v>
      </c>
      <c r="E26" s="98" t="s">
        <v>176</v>
      </c>
    </row>
    <row r="27" spans="1:12" x14ac:dyDescent="0.25">
      <c r="D27" s="97">
        <f>D10+D14+D19+D22+D23</f>
        <v>76340.76999999999</v>
      </c>
      <c r="E27" s="96" t="s">
        <v>175</v>
      </c>
    </row>
    <row r="28" spans="1:12" x14ac:dyDescent="0.25">
      <c r="D28" s="95">
        <f>D13+D18</f>
        <v>143682</v>
      </c>
      <c r="E28" s="94" t="s">
        <v>174</v>
      </c>
    </row>
    <row r="29" spans="1:12" x14ac:dyDescent="0.25">
      <c r="A29" s="76" t="s">
        <v>173</v>
      </c>
      <c r="D29" s="93">
        <f>D6+D12</f>
        <v>235054</v>
      </c>
      <c r="E29" s="92" t="s">
        <v>167</v>
      </c>
    </row>
    <row r="30" spans="1:12" x14ac:dyDescent="0.25">
      <c r="D30" s="91">
        <f>D4</f>
        <v>19400</v>
      </c>
      <c r="E30" s="90" t="s">
        <v>172</v>
      </c>
    </row>
    <row r="31" spans="1:12" x14ac:dyDescent="0.25">
      <c r="D31" s="89">
        <f>D5</f>
        <v>78704</v>
      </c>
      <c r="E31" s="88" t="s">
        <v>171</v>
      </c>
    </row>
    <row r="32" spans="1:12" x14ac:dyDescent="0.25">
      <c r="D32" s="87">
        <f>D15</f>
        <v>75000</v>
      </c>
      <c r="E32" s="86" t="s">
        <v>80</v>
      </c>
    </row>
    <row r="33" spans="4:5" x14ac:dyDescent="0.25">
      <c r="D33" s="85">
        <f>D8</f>
        <v>60000</v>
      </c>
      <c r="E33" s="84" t="s">
        <v>169</v>
      </c>
    </row>
    <row r="34" spans="4:5" x14ac:dyDescent="0.25">
      <c r="D34" s="83">
        <f>D7</f>
        <v>15000</v>
      </c>
      <c r="E34" s="82" t="s">
        <v>168</v>
      </c>
    </row>
    <row r="35" spans="4:5" x14ac:dyDescent="0.25">
      <c r="D35" s="81">
        <f>D17</f>
        <v>2450</v>
      </c>
      <c r="E35" s="80" t="s">
        <v>170</v>
      </c>
    </row>
    <row r="36" spans="4:5" s="78" customFormat="1" x14ac:dyDescent="0.25">
      <c r="D36" s="79">
        <f>SUM(D26:D35)</f>
        <v>890595.77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RESULTAT 2020</vt:lpstr>
      <vt:lpstr> BALANSE 2020</vt:lpstr>
      <vt:lpstr>NOTER 2020</vt:lpstr>
      <vt:lpstr>Årsrapport</vt:lpstr>
      <vt:lpstr>Bilagsregister</vt:lpstr>
      <vt:lpstr>' BALANSE 2020'!Utskriftsområde</vt:lpstr>
      <vt:lpstr>'RESULTAT 2020'!Utskriftsområde</vt:lpstr>
    </vt:vector>
  </TitlesOfParts>
  <Company>Snusk &amp; lur revisjon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Arild Breivold</dc:creator>
  <cp:lastModifiedBy>nime01</cp:lastModifiedBy>
  <cp:lastPrinted>2019-04-05T14:39:23Z</cp:lastPrinted>
  <dcterms:created xsi:type="dcterms:W3CDTF">2007-08-19T14:28:39Z</dcterms:created>
  <dcterms:modified xsi:type="dcterms:W3CDTF">2021-05-10T06:16:58Z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