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PRIVAT\Sofiemyr skolekorps\Regnskap\2021\"/>
    </mc:Choice>
  </mc:AlternateContent>
  <bookViews>
    <workbookView xWindow="0" yWindow="0" windowWidth="25200" windowHeight="11985"/>
  </bookViews>
  <sheets>
    <sheet name="Budsjett 2021" sheetId="1" r:id="rId1"/>
    <sheet name="Eksterne tilskudd akk AUG 2020" sheetId="3" state="hidden" r:id="rId2"/>
    <sheet name="Eksterne tilskudd 2019" sheetId="4" state="hidden" r:id="rId3"/>
  </sheets>
  <calcPr calcId="152511"/>
</workbook>
</file>

<file path=xl/calcChain.xml><?xml version="1.0" encoding="utf-8"?>
<calcChain xmlns="http://schemas.openxmlformats.org/spreadsheetml/2006/main">
  <c r="C33" i="1" l="1"/>
  <c r="D73" i="1" l="1"/>
  <c r="E73" i="1"/>
  <c r="D41" i="1"/>
  <c r="D77" i="1" s="1"/>
  <c r="C54" i="1"/>
  <c r="C29" i="1"/>
  <c r="D23" i="4" l="1"/>
  <c r="D22" i="4"/>
  <c r="D21" i="4"/>
  <c r="D20" i="4"/>
  <c r="D19" i="4"/>
  <c r="D24" i="4" s="1"/>
  <c r="D17" i="4"/>
  <c r="D25" i="3"/>
  <c r="D24" i="3"/>
  <c r="D23" i="3"/>
  <c r="D22" i="3"/>
  <c r="D21" i="3"/>
  <c r="D20" i="3"/>
  <c r="D26" i="3" s="1"/>
  <c r="D17" i="3"/>
  <c r="C38" i="1"/>
  <c r="C37" i="1"/>
  <c r="E30" i="1"/>
  <c r="C72" i="1" l="1"/>
  <c r="C69" i="1"/>
  <c r="C68" i="1"/>
  <c r="C60" i="1"/>
  <c r="C56" i="1"/>
  <c r="C47" i="1"/>
  <c r="C46" i="1"/>
  <c r="C39" i="1"/>
  <c r="C36" i="1"/>
  <c r="C35" i="1"/>
  <c r="C34" i="1"/>
  <c r="C32" i="1"/>
  <c r="C31" i="1"/>
  <c r="C28" i="1"/>
  <c r="C27" i="1"/>
  <c r="C73" i="1" l="1"/>
  <c r="B29" i="1"/>
  <c r="B30" i="1"/>
  <c r="C30" i="1" s="1"/>
  <c r="C41" i="1" s="1"/>
  <c r="C77" i="1" l="1"/>
  <c r="E27" i="1"/>
  <c r="E41" i="1" s="1"/>
  <c r="E77" i="1" s="1"/>
  <c r="B73" i="1"/>
  <c r="B41" i="1"/>
  <c r="E23" i="1"/>
  <c r="D23" i="1"/>
  <c r="B23" i="1"/>
  <c r="E11" i="1"/>
  <c r="D11" i="1"/>
  <c r="B11" i="1"/>
  <c r="B77" i="1" l="1"/>
</calcChain>
</file>

<file path=xl/sharedStrings.xml><?xml version="1.0" encoding="utf-8"?>
<sst xmlns="http://schemas.openxmlformats.org/spreadsheetml/2006/main" count="334" uniqueCount="148">
  <si>
    <t>Eiendeler</t>
  </si>
  <si>
    <t>Konto</t>
  </si>
  <si>
    <t>Inngående Balanse</t>
  </si>
  <si>
    <t>Bevegelse</t>
  </si>
  <si>
    <t>Utgående balanse</t>
  </si>
  <si>
    <t>1250 Aksjer i A/L Samfunnshuset</t>
  </si>
  <si>
    <t>1390 Forskuddsbetalte kostnader</t>
  </si>
  <si>
    <t>1510 Kundefordringer</t>
  </si>
  <si>
    <t>1700 Depositum nøkkel</t>
  </si>
  <si>
    <t>1920 Driftskonto</t>
  </si>
  <si>
    <t>1921 Bank særvilkår</t>
  </si>
  <si>
    <t>1923 Turkonto</t>
  </si>
  <si>
    <t>1924 Vipps konto</t>
  </si>
  <si>
    <t>Gjeld</t>
  </si>
  <si>
    <t>2410 Kortsiktig Gjeld</t>
  </si>
  <si>
    <t>Egenkapital</t>
  </si>
  <si>
    <t>2000 Aksjekapital</t>
  </si>
  <si>
    <t>2040 Knuts minnefond</t>
  </si>
  <si>
    <t>2050 Annen egenkapital</t>
  </si>
  <si>
    <t>Overskudd</t>
  </si>
  <si>
    <t>Inntekter</t>
  </si>
  <si>
    <t>3200 Kontingent medlemmer</t>
  </si>
  <si>
    <t>3220 Kontingent venneforening</t>
  </si>
  <si>
    <t>3230 Egenandel seminar</t>
  </si>
  <si>
    <t>3237 Egenandel korpstur</t>
  </si>
  <si>
    <t>3251 Musikkutstyr, notestativ. fliser etc</t>
  </si>
  <si>
    <t xml:space="preserve">3300 Salgsinntekter </t>
  </si>
  <si>
    <t>3500 Eksterne tilskudd</t>
  </si>
  <si>
    <t>3600 VO-Tilskudd</t>
  </si>
  <si>
    <t>3700 Lotterier</t>
  </si>
  <si>
    <t>3800 Konserterinntekter</t>
  </si>
  <si>
    <t>3960 Andre inntekter</t>
  </si>
  <si>
    <t>8040 Renteinntekter</t>
  </si>
  <si>
    <t>Kostnader</t>
  </si>
  <si>
    <t>5010 Lønn dirigent</t>
  </si>
  <si>
    <t>5030 Lønn instruktører</t>
  </si>
  <si>
    <t>6010 Uniform</t>
  </si>
  <si>
    <t>6011 Gaver</t>
  </si>
  <si>
    <t>6020 Instrument - Kjøp</t>
  </si>
  <si>
    <t>6030 Noter og notebøker</t>
  </si>
  <si>
    <t>6031 Notestativ og fliser</t>
  </si>
  <si>
    <t>6050 Kostnader seminar</t>
  </si>
  <si>
    <t>6100 Kontingent organisasjon</t>
  </si>
  <si>
    <t>6210 Husleie</t>
  </si>
  <si>
    <t>6310 Instrument - Vedlikehold</t>
  </si>
  <si>
    <t>6320 AM/NM kostnader</t>
  </si>
  <si>
    <t>6700 Utgifter spilleoppdrag</t>
  </si>
  <si>
    <t>6800 Kontorrekvisita</t>
  </si>
  <si>
    <t>6820 Trykksaker</t>
  </si>
  <si>
    <t>6900 Telefon og telefax</t>
  </si>
  <si>
    <t>6930 Datakostnader</t>
  </si>
  <si>
    <t>6940 Porto/Postboksleie</t>
  </si>
  <si>
    <t>7100 Transportkostnader</t>
  </si>
  <si>
    <t>7170 Sosiale kostnader</t>
  </si>
  <si>
    <t>7400 Kontingent NMF</t>
  </si>
  <si>
    <t>7500 Forsikring</t>
  </si>
  <si>
    <t>7770 Bank- og kortgebyr</t>
  </si>
  <si>
    <t>7779 Gebyr betalingsformidling</t>
  </si>
  <si>
    <t>7790 Andre kostnader</t>
  </si>
  <si>
    <t>Resultat</t>
  </si>
  <si>
    <t>Sum</t>
  </si>
  <si>
    <t>Akk AUG 2020</t>
  </si>
  <si>
    <t>Estimert 2020</t>
  </si>
  <si>
    <t>Budsjett 2021</t>
  </si>
  <si>
    <t>Kommentar</t>
  </si>
  <si>
    <t>3850 Inntekt Loppemarked</t>
  </si>
  <si>
    <t>3860 Inntekt 17. mai</t>
  </si>
  <si>
    <t>6032 Juniortur kostnader</t>
  </si>
  <si>
    <t>6040 Hovedkorpstur</t>
  </si>
  <si>
    <t>6060 Kostnader Loppemarked/17. mai</t>
  </si>
  <si>
    <t>Bilagsregister</t>
  </si>
  <si>
    <t>Bilagsnummer</t>
  </si>
  <si>
    <t>Dato</t>
  </si>
  <si>
    <t>Beløp</t>
  </si>
  <si>
    <t>Prosjekt</t>
  </si>
  <si>
    <t>Referanse</t>
  </si>
  <si>
    <t>Type</t>
  </si>
  <si>
    <t>Faktura</t>
  </si>
  <si>
    <t>Beskrivelse</t>
  </si>
  <si>
    <t>Vedlegg</t>
  </si>
  <si>
    <t/>
  </si>
  <si>
    <t xml:space="preserve"> 202008-17</t>
  </si>
  <si>
    <t>Royal Bingodrift AS - 2. kvartal 2020</t>
  </si>
  <si>
    <t>R</t>
  </si>
  <si>
    <t xml:space="preserve"> 202008-6</t>
  </si>
  <si>
    <t>Lotteri- og Stiftelsestilsynet - støtte</t>
  </si>
  <si>
    <t>Covid19?</t>
  </si>
  <si>
    <t>Støtte fra Lotteri- og Stiftelsestilsynet</t>
  </si>
  <si>
    <t xml:space="preserve"> 202008-2</t>
  </si>
  <si>
    <t>Nordre Follo Kommune - Ekstra korpsstøtte</t>
  </si>
  <si>
    <t>Ekstra korpsstøtte</t>
  </si>
  <si>
    <t xml:space="preserve"> 202007-12</t>
  </si>
  <si>
    <t>Norsk Tipping AS</t>
  </si>
  <si>
    <t>Faktura 15220720</t>
  </si>
  <si>
    <t xml:space="preserve"> 202006-31</t>
  </si>
  <si>
    <t>Instrumentfond</t>
  </si>
  <si>
    <t>Tildeling fra instrumentfondet</t>
  </si>
  <si>
    <t xml:space="preserve"> 202006-24</t>
  </si>
  <si>
    <t>Royal Bingodrift AS - 1. kvartal 2020</t>
  </si>
  <si>
    <t>Andel 1. kvartal 2020</t>
  </si>
  <si>
    <t xml:space="preserve"> 202006-2</t>
  </si>
  <si>
    <t>BIDRA AS</t>
  </si>
  <si>
    <t>Bidra.no</t>
  </si>
  <si>
    <t xml:space="preserve"> 202005-15</t>
  </si>
  <si>
    <t>Nordre Follo kommune - Korpsstøtte 2020</t>
  </si>
  <si>
    <t>Korpsstøtte 2020</t>
  </si>
  <si>
    <t xml:space="preserve"> 202005-9</t>
  </si>
  <si>
    <t>Faktura 971257490520</t>
  </si>
  <si>
    <t xml:space="preserve"> 202002-39</t>
  </si>
  <si>
    <t>Royal Bingodrift AS - restbetaling</t>
  </si>
  <si>
    <t xml:space="preserve"> 202002-31</t>
  </si>
  <si>
    <t>Royal Bingodrift AS - 4. kvartal 2019</t>
  </si>
  <si>
    <t>Royal Bingodrift AS - andel 3. kvartal 2019</t>
  </si>
  <si>
    <t xml:space="preserve"> 202001-13</t>
  </si>
  <si>
    <t xml:space="preserve"> 202001-8</t>
  </si>
  <si>
    <t>Nordre Follo kommune</t>
  </si>
  <si>
    <t>Royal Bingodrift AS</t>
  </si>
  <si>
    <t>Lotteri- og Stiftelsestilsynet</t>
  </si>
  <si>
    <t>Bidra AS</t>
  </si>
  <si>
    <t xml:space="preserve"> 201912-34</t>
  </si>
  <si>
    <t>Moms kompensasjon 2018</t>
  </si>
  <si>
    <t>Moms kompensasjon</t>
  </si>
  <si>
    <t xml:space="preserve"> 201912-23</t>
  </si>
  <si>
    <t>Frifond A</t>
  </si>
  <si>
    <t xml:space="preserve"> 201910-2</t>
  </si>
  <si>
    <t>Royal Bingodrift AS - 3. kvartal 2019</t>
  </si>
  <si>
    <t>Royal Bingodrift AS - Andel for 3. kvartal 2019</t>
  </si>
  <si>
    <t xml:space="preserve"> 201909-6</t>
  </si>
  <si>
    <t xml:space="preserve"> 201908-4</t>
  </si>
  <si>
    <t>Royal Bingodrift AS - 2. kvartal 2019</t>
  </si>
  <si>
    <t>Andel 2. kvartal 2019 - Royal Bingodrift AS</t>
  </si>
  <si>
    <t xml:space="preserve"> 201907-5</t>
  </si>
  <si>
    <t>Faktura: 15220619 - Norsk Tipping AS</t>
  </si>
  <si>
    <t xml:space="preserve"> 201905-38</t>
  </si>
  <si>
    <t>Oppegård Kommune - driftstilskudd 2019</t>
  </si>
  <si>
    <t>Driftstilskudd 2019</t>
  </si>
  <si>
    <t xml:space="preserve"> 201905-2</t>
  </si>
  <si>
    <t xml:space="preserve"> 201904-81</t>
  </si>
  <si>
    <t>Royal Bingodrift AS - 1. kvartal 2019</t>
  </si>
  <si>
    <t>Andel 1. kvartal 2019 - Royal Bingodrift AS</t>
  </si>
  <si>
    <t xml:space="preserve"> 201904-65</t>
  </si>
  <si>
    <t xml:space="preserve"> 201902-44</t>
  </si>
  <si>
    <t>Royal Bingodrift AS - 4. kvartal 2018</t>
  </si>
  <si>
    <t>Andel for 4. kvartal 2018 - Royal Bingodrift AS</t>
  </si>
  <si>
    <t xml:space="preserve"> 201901-56</t>
  </si>
  <si>
    <t xml:space="preserve"> 201901-50</t>
  </si>
  <si>
    <t>Oppegård kommune</t>
  </si>
  <si>
    <t>Revidert busjett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</si>
</sst>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name val="Calibri"/>
    </font>
    <font>
      <b/>
      <sz val="2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6E0B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51">
    <xf numFmtId="0" fontId="0" fillId="0" borderId="0" xfId="0" applyNumberFormat="1" applyFont="1" applyProtection="1"/>
    <xf numFmtId="0" fontId="2" fillId="2" borderId="0" xfId="0" applyNumberFormat="1" applyFont="1" applyFill="1" applyProtection="1"/>
    <xf numFmtId="4" fontId="0" fillId="0" borderId="0" xfId="0" applyNumberFormat="1" applyFont="1" applyAlignment="1" applyProtection="1">
      <alignment horizontal="right"/>
    </xf>
    <xf numFmtId="0" fontId="0" fillId="0" borderId="0" xfId="0" applyNumberFormat="1" applyFont="1" applyProtection="1"/>
    <xf numFmtId="0" fontId="3" fillId="0" borderId="0" xfId="0" applyNumberFormat="1" applyFont="1" applyProtection="1"/>
    <xf numFmtId="0" fontId="0" fillId="0" borderId="0" xfId="0" applyNumberFormat="1" applyFont="1" applyProtection="1"/>
    <xf numFmtId="4" fontId="0" fillId="0" borderId="0" xfId="0" applyNumberFormat="1" applyFont="1" applyFill="1" applyAlignment="1" applyProtection="1">
      <alignment horizontal="right"/>
    </xf>
    <xf numFmtId="0" fontId="3" fillId="0" borderId="0" xfId="1" applyNumberFormat="1" applyFont="1" applyProtection="1"/>
    <xf numFmtId="0" fontId="2" fillId="2" borderId="0" xfId="1" applyNumberFormat="1" applyFont="1" applyFill="1" applyProtection="1"/>
    <xf numFmtId="14" fontId="3" fillId="0" borderId="0" xfId="1" applyNumberFormat="1" applyFont="1" applyAlignment="1" applyProtection="1">
      <alignment horizontal="right"/>
    </xf>
    <xf numFmtId="164" fontId="0" fillId="4" borderId="0" xfId="2" applyNumberFormat="1" applyFont="1" applyFill="1" applyProtection="1"/>
    <xf numFmtId="164" fontId="0" fillId="5" borderId="0" xfId="2" applyNumberFormat="1" applyFont="1" applyFill="1" applyProtection="1"/>
    <xf numFmtId="164" fontId="0" fillId="3" borderId="0" xfId="2" applyNumberFormat="1" applyFont="1" applyFill="1" applyProtection="1"/>
    <xf numFmtId="164" fontId="0" fillId="6" borderId="0" xfId="2" applyNumberFormat="1" applyFont="1" applyFill="1" applyProtection="1"/>
    <xf numFmtId="164" fontId="0" fillId="0" borderId="0" xfId="2" applyNumberFormat="1" applyFont="1" applyProtection="1"/>
    <xf numFmtId="164" fontId="0" fillId="7" borderId="0" xfId="2" applyNumberFormat="1" applyFont="1" applyFill="1" applyProtection="1"/>
    <xf numFmtId="14" fontId="4" fillId="0" borderId="0" xfId="1" applyNumberFormat="1" applyFont="1" applyAlignment="1" applyProtection="1">
      <alignment horizontal="right"/>
    </xf>
    <xf numFmtId="0" fontId="4" fillId="0" borderId="0" xfId="1" applyNumberFormat="1" applyFont="1" applyProtection="1"/>
    <xf numFmtId="164" fontId="4" fillId="0" borderId="0" xfId="2" applyNumberFormat="1" applyFont="1" applyProtection="1"/>
    <xf numFmtId="0" fontId="3" fillId="3" borderId="0" xfId="1" applyNumberFormat="1" applyFont="1" applyFill="1" applyProtection="1"/>
    <xf numFmtId="164" fontId="3" fillId="3" borderId="0" xfId="1" applyNumberFormat="1" applyFont="1" applyFill="1" applyProtection="1"/>
    <xf numFmtId="0" fontId="3" fillId="4" borderId="0" xfId="1" applyNumberFormat="1" applyFont="1" applyFill="1" applyProtection="1"/>
    <xf numFmtId="164" fontId="3" fillId="4" borderId="0" xfId="1" applyNumberFormat="1" applyFont="1" applyFill="1" applyProtection="1"/>
    <xf numFmtId="0" fontId="3" fillId="6" borderId="0" xfId="1" applyNumberFormat="1" applyFont="1" applyFill="1" applyProtection="1"/>
    <xf numFmtId="164" fontId="3" fillId="6" borderId="0" xfId="1" applyNumberFormat="1" applyFont="1" applyFill="1" applyProtection="1"/>
    <xf numFmtId="0" fontId="3" fillId="5" borderId="0" xfId="1" applyNumberFormat="1" applyFont="1" applyFill="1" applyProtection="1"/>
    <xf numFmtId="164" fontId="3" fillId="5" borderId="0" xfId="1" applyNumberFormat="1" applyFont="1" applyFill="1" applyProtection="1"/>
    <xf numFmtId="0" fontId="3" fillId="7" borderId="0" xfId="1" applyNumberFormat="1" applyFont="1" applyFill="1" applyProtection="1"/>
    <xf numFmtId="164" fontId="3" fillId="7" borderId="0" xfId="1" applyNumberFormat="1" applyFont="1" applyFill="1" applyProtection="1"/>
    <xf numFmtId="164" fontId="3" fillId="0" borderId="0" xfId="1" applyNumberFormat="1" applyFont="1" applyProtection="1"/>
    <xf numFmtId="164" fontId="4" fillId="0" borderId="0" xfId="1" applyNumberFormat="1" applyFont="1" applyProtection="1"/>
    <xf numFmtId="164" fontId="2" fillId="2" borderId="0" xfId="2" applyNumberFormat="1" applyFont="1" applyFill="1" applyProtection="1"/>
    <xf numFmtId="164" fontId="3" fillId="8" borderId="0" xfId="2" applyNumberFormat="1" applyFont="1" applyFill="1" applyProtection="1"/>
    <xf numFmtId="164" fontId="3" fillId="9" borderId="0" xfId="2" applyNumberFormat="1" applyFont="1" applyFill="1" applyProtection="1"/>
    <xf numFmtId="164" fontId="3" fillId="4" borderId="0" xfId="2" applyNumberFormat="1" applyFont="1" applyFill="1" applyProtection="1"/>
    <xf numFmtId="164" fontId="3" fillId="10" borderId="0" xfId="2" applyNumberFormat="1" applyFont="1" applyFill="1" applyProtection="1"/>
    <xf numFmtId="164" fontId="3" fillId="3" borderId="0" xfId="2" applyNumberFormat="1" applyFont="1" applyFill="1" applyProtection="1"/>
    <xf numFmtId="0" fontId="3" fillId="10" borderId="0" xfId="1" applyNumberFormat="1" applyFont="1" applyFill="1" applyProtection="1"/>
    <xf numFmtId="0" fontId="3" fillId="9" borderId="0" xfId="1" applyNumberFormat="1" applyFont="1" applyFill="1" applyProtection="1"/>
    <xf numFmtId="0" fontId="3" fillId="8" borderId="0" xfId="1" applyNumberFormat="1" applyFont="1" applyFill="1" applyProtection="1"/>
    <xf numFmtId="164" fontId="3" fillId="0" borderId="0" xfId="2" applyNumberFormat="1" applyFont="1" applyProtection="1"/>
    <xf numFmtId="0" fontId="5" fillId="0" borderId="0" xfId="1" applyNumberFormat="1" applyFont="1" applyProtection="1"/>
    <xf numFmtId="14" fontId="5" fillId="0" borderId="0" xfId="1" applyNumberFormat="1" applyFont="1" applyAlignment="1" applyProtection="1">
      <alignment horizontal="right"/>
    </xf>
    <xf numFmtId="164" fontId="5" fillId="8" borderId="0" xfId="2" applyNumberFormat="1" applyFont="1" applyFill="1" applyProtection="1"/>
    <xf numFmtId="164" fontId="5" fillId="9" borderId="0" xfId="2" applyNumberFormat="1" applyFont="1" applyFill="1" applyProtection="1"/>
    <xf numFmtId="164" fontId="5" fillId="4" borderId="0" xfId="2" applyNumberFormat="1" applyFont="1" applyFill="1" applyProtection="1"/>
    <xf numFmtId="164" fontId="5" fillId="10" borderId="0" xfId="2" applyNumberFormat="1" applyFont="1" applyFill="1" applyProtection="1"/>
    <xf numFmtId="0" fontId="1" fillId="0" borderId="0" xfId="0" applyNumberFormat="1" applyFont="1" applyProtection="1"/>
    <xf numFmtId="0" fontId="0" fillId="0" borderId="0" xfId="0" applyNumberFormat="1" applyFont="1" applyProtection="1"/>
    <xf numFmtId="0" fontId="1" fillId="0" borderId="0" xfId="1" applyNumberFormat="1" applyFont="1" applyProtection="1"/>
    <xf numFmtId="0" fontId="3" fillId="0" borderId="0" xfId="1" applyNumberFormat="1" applyFont="1" applyProtection="1"/>
  </cellXfs>
  <cellStyles count="3">
    <cellStyle name="K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25" workbookViewId="0">
      <selection activeCell="A25" sqref="A25:E25"/>
    </sheetView>
  </sheetViews>
  <sheetFormatPr baseColWidth="10" defaultColWidth="9.140625" defaultRowHeight="15"/>
  <cols>
    <col min="1" max="1" width="36.140625" customWidth="1"/>
    <col min="2" max="2" width="13.85546875" customWidth="1"/>
    <col min="3" max="3" width="14" style="3" customWidth="1"/>
    <col min="4" max="4" width="19.85546875" bestFit="1" customWidth="1"/>
    <col min="5" max="5" width="12.85546875" customWidth="1"/>
    <col min="6" max="6" width="122.85546875" bestFit="1" customWidth="1"/>
  </cols>
  <sheetData>
    <row r="1" spans="1:5" ht="26.25" hidden="1">
      <c r="A1" s="47" t="s">
        <v>0</v>
      </c>
      <c r="B1" s="48"/>
      <c r="C1" s="48"/>
      <c r="D1" s="48"/>
      <c r="E1" s="48"/>
    </row>
    <row r="2" spans="1:5" hidden="1">
      <c r="A2" s="1" t="s">
        <v>1</v>
      </c>
      <c r="B2" s="1" t="s">
        <v>2</v>
      </c>
      <c r="C2" s="1"/>
      <c r="D2" s="1" t="s">
        <v>3</v>
      </c>
      <c r="E2" s="1" t="s">
        <v>4</v>
      </c>
    </row>
    <row r="3" spans="1:5" hidden="1">
      <c r="A3" t="s">
        <v>5</v>
      </c>
      <c r="B3" s="2">
        <v>100</v>
      </c>
      <c r="C3" s="2"/>
      <c r="D3" s="2">
        <v>0</v>
      </c>
      <c r="E3" s="2">
        <v>100</v>
      </c>
    </row>
    <row r="4" spans="1:5" hidden="1">
      <c r="A4" t="s">
        <v>6</v>
      </c>
      <c r="B4" s="2">
        <v>2500</v>
      </c>
      <c r="C4" s="2"/>
      <c r="D4" s="2">
        <v>0</v>
      </c>
      <c r="E4" s="2">
        <v>2500</v>
      </c>
    </row>
    <row r="5" spans="1:5" hidden="1">
      <c r="A5" t="s">
        <v>7</v>
      </c>
      <c r="B5" s="2">
        <v>0</v>
      </c>
      <c r="C5" s="2"/>
      <c r="D5" s="2">
        <v>0</v>
      </c>
      <c r="E5" s="2">
        <v>0</v>
      </c>
    </row>
    <row r="6" spans="1:5" hidden="1">
      <c r="A6" t="s">
        <v>8</v>
      </c>
      <c r="B6" s="2">
        <v>500</v>
      </c>
      <c r="C6" s="2"/>
      <c r="D6" s="2">
        <v>0</v>
      </c>
      <c r="E6" s="2">
        <v>500</v>
      </c>
    </row>
    <row r="7" spans="1:5" hidden="1">
      <c r="A7" t="s">
        <v>9</v>
      </c>
      <c r="B7" s="2">
        <v>313308.99</v>
      </c>
      <c r="C7" s="2"/>
      <c r="D7" s="2">
        <v>31772.75</v>
      </c>
      <c r="E7" s="2">
        <v>345081.74</v>
      </c>
    </row>
    <row r="8" spans="1:5" hidden="1">
      <c r="A8" t="s">
        <v>10</v>
      </c>
      <c r="B8" s="2">
        <v>913415.52</v>
      </c>
      <c r="C8" s="2"/>
      <c r="D8" s="2">
        <v>86584.48</v>
      </c>
      <c r="E8" s="2">
        <v>1000000</v>
      </c>
    </row>
    <row r="9" spans="1:5" hidden="1">
      <c r="A9" t="s">
        <v>11</v>
      </c>
      <c r="B9" s="2">
        <v>23123.4</v>
      </c>
      <c r="C9" s="2"/>
      <c r="D9" s="2">
        <v>4224.75</v>
      </c>
      <c r="E9" s="2">
        <v>27348.15</v>
      </c>
    </row>
    <row r="10" spans="1:5" hidden="1">
      <c r="A10" t="s">
        <v>12</v>
      </c>
      <c r="B10" s="2">
        <v>17.79</v>
      </c>
      <c r="C10" s="2"/>
      <c r="D10" s="2">
        <v>35136.050000000003</v>
      </c>
      <c r="E10" s="2">
        <v>35153.839999999997</v>
      </c>
    </row>
    <row r="11" spans="1:5" hidden="1">
      <c r="B11" s="2">
        <f>SUM(B3:B10)</f>
        <v>1252965.7</v>
      </c>
      <c r="C11" s="2"/>
      <c r="D11" s="2">
        <f>SUM(D3:D10)</f>
        <v>157718.03</v>
      </c>
      <c r="E11" s="2">
        <f>SUM(E3:E10)</f>
        <v>1410683.73</v>
      </c>
    </row>
    <row r="12" spans="1:5" hidden="1"/>
    <row r="13" spans="1:5" ht="26.25" hidden="1">
      <c r="A13" s="47" t="s">
        <v>13</v>
      </c>
      <c r="B13" s="48"/>
      <c r="C13" s="48"/>
      <c r="D13" s="48"/>
      <c r="E13" s="48"/>
    </row>
    <row r="14" spans="1:5" hidden="1">
      <c r="A14" s="1" t="s">
        <v>1</v>
      </c>
      <c r="B14" s="1" t="s">
        <v>2</v>
      </c>
      <c r="C14" s="1"/>
      <c r="D14" s="1" t="s">
        <v>3</v>
      </c>
      <c r="E14" s="1" t="s">
        <v>4</v>
      </c>
    </row>
    <row r="15" spans="1:5" hidden="1">
      <c r="A15" t="s">
        <v>14</v>
      </c>
      <c r="B15" s="2">
        <v>82172.149999999994</v>
      </c>
      <c r="C15" s="2"/>
      <c r="D15" s="2">
        <v>-77572.149999999994</v>
      </c>
      <c r="E15" s="2">
        <v>4600</v>
      </c>
    </row>
    <row r="16" spans="1:5" hidden="1">
      <c r="B16" s="2"/>
      <c r="C16" s="2"/>
      <c r="D16" s="2"/>
      <c r="E16" s="2"/>
    </row>
    <row r="17" spans="1:5" ht="26.25" hidden="1">
      <c r="A17" s="47" t="s">
        <v>15</v>
      </c>
      <c r="B17" s="48"/>
      <c r="C17" s="48"/>
      <c r="D17" s="48"/>
      <c r="E17" s="48"/>
    </row>
    <row r="18" spans="1:5" hidden="1">
      <c r="A18" s="1" t="s">
        <v>1</v>
      </c>
      <c r="B18" s="1" t="s">
        <v>2</v>
      </c>
      <c r="C18" s="1"/>
      <c r="D18" s="1" t="s">
        <v>3</v>
      </c>
      <c r="E18" s="1" t="s">
        <v>4</v>
      </c>
    </row>
    <row r="19" spans="1:5" hidden="1">
      <c r="A19" t="s">
        <v>16</v>
      </c>
      <c r="B19" s="2">
        <v>70000</v>
      </c>
      <c r="C19" s="2"/>
      <c r="D19" s="2">
        <v>0</v>
      </c>
      <c r="E19" s="2">
        <v>70000</v>
      </c>
    </row>
    <row r="20" spans="1:5" hidden="1">
      <c r="A20" t="s">
        <v>17</v>
      </c>
      <c r="B20" s="2">
        <v>29140</v>
      </c>
      <c r="C20" s="2"/>
      <c r="D20" s="2">
        <v>0</v>
      </c>
      <c r="E20" s="2">
        <v>29140</v>
      </c>
    </row>
    <row r="21" spans="1:5" hidden="1">
      <c r="A21" t="s">
        <v>18</v>
      </c>
      <c r="B21" s="2">
        <v>1071653.55</v>
      </c>
      <c r="C21" s="2"/>
      <c r="D21" s="2">
        <v>0</v>
      </c>
      <c r="E21" s="2">
        <v>1071653.55</v>
      </c>
    </row>
    <row r="22" spans="1:5" hidden="1">
      <c r="A22" t="s">
        <v>19</v>
      </c>
      <c r="B22" s="2">
        <v>0</v>
      </c>
      <c r="C22" s="2"/>
      <c r="D22" s="2">
        <v>235290.18</v>
      </c>
      <c r="E22" s="2">
        <v>235290.18</v>
      </c>
    </row>
    <row r="23" spans="1:5" hidden="1">
      <c r="B23" s="2">
        <f>SUM(B19:B22)</f>
        <v>1170793.55</v>
      </c>
      <c r="C23" s="2"/>
      <c r="D23" s="2">
        <f>SUM(D19:D22)</f>
        <v>235290.18</v>
      </c>
      <c r="E23" s="2">
        <f>SUM(E19:E22)</f>
        <v>1406083.73</v>
      </c>
    </row>
    <row r="24" spans="1:5" hidden="1"/>
    <row r="25" spans="1:5" ht="26.25">
      <c r="A25" s="47" t="s">
        <v>20</v>
      </c>
      <c r="B25" s="48"/>
      <c r="C25" s="48"/>
      <c r="D25" s="48"/>
      <c r="E25" s="48"/>
    </row>
    <row r="26" spans="1:5">
      <c r="A26" s="1" t="s">
        <v>1</v>
      </c>
      <c r="B26" s="1" t="s">
        <v>61</v>
      </c>
      <c r="C26" s="1" t="s">
        <v>62</v>
      </c>
      <c r="D26" s="1" t="s">
        <v>147</v>
      </c>
      <c r="E26" s="1" t="s">
        <v>63</v>
      </c>
    </row>
    <row r="27" spans="1:5">
      <c r="A27" t="s">
        <v>21</v>
      </c>
      <c r="B27" s="2">
        <v>74750</v>
      </c>
      <c r="C27" s="2">
        <f>B27+B27</f>
        <v>149500</v>
      </c>
      <c r="D27" s="2">
        <v>138000</v>
      </c>
      <c r="E27" s="2">
        <f>58*2300</f>
        <v>133400</v>
      </c>
    </row>
    <row r="28" spans="1:5">
      <c r="A28" t="s">
        <v>22</v>
      </c>
      <c r="B28" s="2">
        <v>1950</v>
      </c>
      <c r="C28" s="2">
        <f>B28</f>
        <v>1950</v>
      </c>
      <c r="D28" s="2"/>
      <c r="E28" s="2">
        <v>0</v>
      </c>
    </row>
    <row r="29" spans="1:5">
      <c r="A29" t="s">
        <v>23</v>
      </c>
      <c r="B29" s="2">
        <f>4300+17150</f>
        <v>21450</v>
      </c>
      <c r="C29" s="2">
        <f>25000+21000</f>
        <v>46000</v>
      </c>
      <c r="D29" s="2">
        <v>25000</v>
      </c>
      <c r="E29" s="2">
        <v>27500</v>
      </c>
    </row>
    <row r="30" spans="1:5">
      <c r="A30" t="s">
        <v>24</v>
      </c>
      <c r="B30" s="2">
        <f>17150-17150</f>
        <v>0</v>
      </c>
      <c r="C30" s="2">
        <f>B30</f>
        <v>0</v>
      </c>
      <c r="D30" s="2"/>
      <c r="E30" s="2">
        <f>(35*3000)+(20*1000)</f>
        <v>125000</v>
      </c>
    </row>
    <row r="31" spans="1:5">
      <c r="A31" t="s">
        <v>25</v>
      </c>
      <c r="B31" s="2">
        <v>2000</v>
      </c>
      <c r="C31" s="2">
        <f>B31</f>
        <v>2000</v>
      </c>
      <c r="D31" s="2"/>
      <c r="E31" s="2">
        <v>2000</v>
      </c>
    </row>
    <row r="32" spans="1:5">
      <c r="A32" t="s">
        <v>26</v>
      </c>
      <c r="B32" s="2">
        <v>139858.79999999999</v>
      </c>
      <c r="C32" s="2">
        <f>B32</f>
        <v>139858.79999999999</v>
      </c>
      <c r="D32" s="2"/>
      <c r="E32" s="2">
        <v>150000</v>
      </c>
    </row>
    <row r="33" spans="1:6">
      <c r="A33" t="s">
        <v>27</v>
      </c>
      <c r="B33" s="2">
        <v>621273.81000000006</v>
      </c>
      <c r="C33" s="2">
        <f>B33+(70000+20000+60000)</f>
        <v>771273.81</v>
      </c>
      <c r="D33" s="2">
        <v>400000</v>
      </c>
      <c r="E33" s="2">
        <v>350000</v>
      </c>
      <c r="F33" s="4"/>
    </row>
    <row r="34" spans="1:6">
      <c r="A34" t="s">
        <v>28</v>
      </c>
      <c r="B34" s="2">
        <v>16800</v>
      </c>
      <c r="C34" s="2">
        <f t="shared" ref="C34:C39" si="0">B34</f>
        <v>16800</v>
      </c>
      <c r="D34" s="2">
        <v>16800</v>
      </c>
      <c r="E34" s="2">
        <v>17000</v>
      </c>
    </row>
    <row r="35" spans="1:6">
      <c r="A35" t="s">
        <v>29</v>
      </c>
      <c r="B35" s="2">
        <v>22509.98</v>
      </c>
      <c r="C35" s="2">
        <f t="shared" si="0"/>
        <v>22509.98</v>
      </c>
      <c r="D35" s="2"/>
      <c r="E35" s="2">
        <v>0</v>
      </c>
    </row>
    <row r="36" spans="1:6">
      <c r="A36" t="s">
        <v>30</v>
      </c>
      <c r="B36" s="2">
        <v>9190</v>
      </c>
      <c r="C36" s="2">
        <f t="shared" si="0"/>
        <v>9190</v>
      </c>
      <c r="D36" s="2"/>
      <c r="E36" s="2">
        <v>10000</v>
      </c>
    </row>
    <row r="37" spans="1:6" s="5" customFormat="1">
      <c r="A37" s="4" t="s">
        <v>65</v>
      </c>
      <c r="B37" s="2">
        <v>0</v>
      </c>
      <c r="C37" s="2">
        <f t="shared" si="0"/>
        <v>0</v>
      </c>
      <c r="D37" s="2"/>
      <c r="E37" s="6">
        <v>280000</v>
      </c>
    </row>
    <row r="38" spans="1:6" s="5" customFormat="1">
      <c r="A38" s="4" t="s">
        <v>66</v>
      </c>
      <c r="B38" s="2">
        <v>0</v>
      </c>
      <c r="C38" s="2">
        <f t="shared" si="0"/>
        <v>0</v>
      </c>
      <c r="D38" s="2"/>
      <c r="E38" s="6">
        <v>100000</v>
      </c>
    </row>
    <row r="39" spans="1:6">
      <c r="A39" t="s">
        <v>31</v>
      </c>
      <c r="B39" s="2">
        <v>2825</v>
      </c>
      <c r="C39" s="2">
        <f t="shared" si="0"/>
        <v>2825</v>
      </c>
      <c r="D39" s="2"/>
      <c r="E39" s="2">
        <v>0</v>
      </c>
    </row>
    <row r="40" spans="1:6">
      <c r="A40" t="s">
        <v>32</v>
      </c>
      <c r="B40" s="2">
        <v>0</v>
      </c>
      <c r="C40" s="2">
        <v>3000</v>
      </c>
      <c r="D40" s="2">
        <v>5000</v>
      </c>
      <c r="E40" s="2">
        <v>3000</v>
      </c>
    </row>
    <row r="41" spans="1:6">
      <c r="B41" s="2">
        <f>SUM(B27:B40)</f>
        <v>912607.59000000008</v>
      </c>
      <c r="C41" s="2">
        <f t="shared" ref="C41:E41" si="1">SUM(C27:C40)</f>
        <v>1164907.5900000001</v>
      </c>
      <c r="D41" s="2">
        <f t="shared" si="1"/>
        <v>584800</v>
      </c>
      <c r="E41" s="2">
        <f t="shared" si="1"/>
        <v>1197900</v>
      </c>
    </row>
    <row r="43" spans="1:6" ht="26.25">
      <c r="A43" s="47" t="s">
        <v>33</v>
      </c>
      <c r="B43" s="48"/>
      <c r="C43" s="48"/>
      <c r="D43" s="48"/>
      <c r="E43" s="48"/>
    </row>
    <row r="44" spans="1:6">
      <c r="A44" s="1" t="s">
        <v>1</v>
      </c>
      <c r="B44" s="1" t="s">
        <v>61</v>
      </c>
      <c r="C44" s="1" t="s">
        <v>62</v>
      </c>
      <c r="D44" s="1" t="s">
        <v>147</v>
      </c>
      <c r="E44" s="1" t="s">
        <v>63</v>
      </c>
    </row>
    <row r="45" spans="1:6">
      <c r="A45" t="s">
        <v>34</v>
      </c>
      <c r="B45" s="2">
        <v>337265</v>
      </c>
      <c r="C45" s="2">
        <v>534000</v>
      </c>
      <c r="D45" s="2">
        <v>540000</v>
      </c>
      <c r="E45" s="6">
        <v>540000</v>
      </c>
    </row>
    <row r="46" spans="1:6">
      <c r="A46" t="s">
        <v>35</v>
      </c>
      <c r="B46" s="2">
        <v>24400</v>
      </c>
      <c r="C46" s="2">
        <f>B46</f>
        <v>24400</v>
      </c>
      <c r="D46" s="2">
        <v>20000</v>
      </c>
      <c r="E46" s="2">
        <v>20000</v>
      </c>
    </row>
    <row r="47" spans="1:6">
      <c r="A47" t="s">
        <v>36</v>
      </c>
      <c r="B47" s="2">
        <v>20560</v>
      </c>
      <c r="C47" s="2">
        <f>B47</f>
        <v>20560</v>
      </c>
      <c r="D47" s="2">
        <v>15000</v>
      </c>
      <c r="E47" s="6">
        <v>10000</v>
      </c>
    </row>
    <row r="48" spans="1:6">
      <c r="A48" t="s">
        <v>37</v>
      </c>
      <c r="B48" s="2">
        <v>781.6</v>
      </c>
      <c r="C48" s="2">
        <v>5000</v>
      </c>
      <c r="D48" s="2">
        <v>5000</v>
      </c>
      <c r="E48" s="6">
        <v>5000</v>
      </c>
    </row>
    <row r="49" spans="1:5">
      <c r="A49" t="s">
        <v>38</v>
      </c>
      <c r="B49" s="2">
        <v>44450</v>
      </c>
      <c r="C49" s="2">
        <v>50000</v>
      </c>
      <c r="D49" s="2">
        <v>50000</v>
      </c>
      <c r="E49" s="6">
        <v>40000</v>
      </c>
    </row>
    <row r="50" spans="1:5">
      <c r="A50" t="s">
        <v>39</v>
      </c>
      <c r="B50" s="2">
        <v>5059</v>
      </c>
      <c r="C50" s="2">
        <v>20000</v>
      </c>
      <c r="D50" s="2">
        <v>20000</v>
      </c>
      <c r="E50" s="2">
        <v>20000</v>
      </c>
    </row>
    <row r="51" spans="1:5">
      <c r="A51" t="s">
        <v>40</v>
      </c>
      <c r="B51" s="2">
        <v>0</v>
      </c>
      <c r="C51" s="2">
        <v>3000</v>
      </c>
      <c r="D51" s="2">
        <v>3000</v>
      </c>
      <c r="E51" s="2">
        <v>3000</v>
      </c>
    </row>
    <row r="52" spans="1:5" s="5" customFormat="1">
      <c r="A52" s="4" t="s">
        <v>67</v>
      </c>
      <c r="B52" s="2">
        <v>0</v>
      </c>
      <c r="C52" s="2">
        <v>0</v>
      </c>
      <c r="D52" s="2"/>
      <c r="E52" s="2">
        <v>45000</v>
      </c>
    </row>
    <row r="53" spans="1:5" s="5" customFormat="1">
      <c r="A53" s="4" t="s">
        <v>68</v>
      </c>
      <c r="B53" s="2">
        <v>0</v>
      </c>
      <c r="C53" s="2">
        <v>0</v>
      </c>
      <c r="D53" s="2"/>
      <c r="E53" s="2">
        <v>300000</v>
      </c>
    </row>
    <row r="54" spans="1:5">
      <c r="A54" t="s">
        <v>41</v>
      </c>
      <c r="B54" s="2">
        <v>86306.74</v>
      </c>
      <c r="C54" s="2">
        <f>90000+65000</f>
        <v>155000</v>
      </c>
      <c r="D54" s="2">
        <v>80000</v>
      </c>
      <c r="E54" s="2">
        <v>70000</v>
      </c>
    </row>
    <row r="55" spans="1:5" s="5" customFormat="1">
      <c r="A55" s="4" t="s">
        <v>69</v>
      </c>
      <c r="B55" s="2"/>
      <c r="C55" s="2"/>
      <c r="D55" s="2"/>
      <c r="E55" s="2">
        <v>80000</v>
      </c>
    </row>
    <row r="56" spans="1:5">
      <c r="A56" t="s">
        <v>42</v>
      </c>
      <c r="B56" s="2">
        <v>300</v>
      </c>
      <c r="C56" s="2">
        <f>B56</f>
        <v>300</v>
      </c>
      <c r="D56" s="2"/>
      <c r="E56" s="2">
        <v>300</v>
      </c>
    </row>
    <row r="57" spans="1:5">
      <c r="A57" t="s">
        <v>43</v>
      </c>
      <c r="B57" s="2">
        <v>2500</v>
      </c>
      <c r="C57" s="2">
        <v>15000</v>
      </c>
      <c r="D57" s="2">
        <v>15000</v>
      </c>
      <c r="E57" s="2">
        <v>15000</v>
      </c>
    </row>
    <row r="58" spans="1:5">
      <c r="A58" t="s">
        <v>44</v>
      </c>
      <c r="B58" s="2">
        <v>12790</v>
      </c>
      <c r="C58" s="2">
        <v>40000</v>
      </c>
      <c r="D58" s="2">
        <v>40000</v>
      </c>
      <c r="E58" s="2">
        <v>40000</v>
      </c>
    </row>
    <row r="59" spans="1:5">
      <c r="A59" t="s">
        <v>45</v>
      </c>
      <c r="B59" s="2">
        <v>0</v>
      </c>
      <c r="C59" s="2">
        <v>0</v>
      </c>
      <c r="D59" s="2"/>
      <c r="E59" s="2">
        <v>35000</v>
      </c>
    </row>
    <row r="60" spans="1:5">
      <c r="A60" t="s">
        <v>46</v>
      </c>
      <c r="B60" s="2">
        <v>5476</v>
      </c>
      <c r="C60" s="2">
        <f>B60</f>
        <v>5476</v>
      </c>
      <c r="D60" s="2"/>
      <c r="E60" s="2">
        <v>0</v>
      </c>
    </row>
    <row r="61" spans="1:5">
      <c r="A61" t="s">
        <v>47</v>
      </c>
      <c r="B61" s="2">
        <v>0</v>
      </c>
      <c r="C61" s="2">
        <v>1000</v>
      </c>
      <c r="D61" s="2">
        <v>1000</v>
      </c>
      <c r="E61" s="2">
        <v>1000</v>
      </c>
    </row>
    <row r="62" spans="1:5">
      <c r="A62" t="s">
        <v>48</v>
      </c>
      <c r="B62" s="2">
        <v>0</v>
      </c>
      <c r="C62" s="2">
        <v>3000</v>
      </c>
      <c r="D62" s="2">
        <v>3000</v>
      </c>
      <c r="E62" s="2">
        <v>0</v>
      </c>
    </row>
    <row r="63" spans="1:5">
      <c r="A63" t="s">
        <v>49</v>
      </c>
      <c r="B63" s="2">
        <v>0</v>
      </c>
      <c r="C63" s="2">
        <v>500</v>
      </c>
      <c r="D63" s="2">
        <v>500</v>
      </c>
      <c r="E63" s="2">
        <v>500</v>
      </c>
    </row>
    <row r="64" spans="1:5">
      <c r="A64" t="s">
        <v>50</v>
      </c>
      <c r="B64" s="2">
        <v>1772.03</v>
      </c>
      <c r="C64" s="2">
        <v>6000</v>
      </c>
      <c r="D64" s="2">
        <v>6000</v>
      </c>
      <c r="E64" s="2">
        <v>6000</v>
      </c>
    </row>
    <row r="65" spans="1:5">
      <c r="A65" t="s">
        <v>51</v>
      </c>
      <c r="B65" s="2">
        <v>1940</v>
      </c>
      <c r="C65" s="2">
        <v>2000</v>
      </c>
      <c r="D65" s="2">
        <v>2000</v>
      </c>
      <c r="E65" s="2">
        <v>2000</v>
      </c>
    </row>
    <row r="66" spans="1:5">
      <c r="A66" t="s">
        <v>52</v>
      </c>
      <c r="B66" s="2">
        <v>0</v>
      </c>
      <c r="C66" s="2">
        <v>80000</v>
      </c>
      <c r="D66" s="2">
        <v>80000</v>
      </c>
      <c r="E66" s="2">
        <v>0</v>
      </c>
    </row>
    <row r="67" spans="1:5">
      <c r="A67" t="s">
        <v>53</v>
      </c>
      <c r="B67" s="2">
        <v>1973.65</v>
      </c>
      <c r="C67" s="2">
        <v>6000</v>
      </c>
      <c r="D67" s="2">
        <v>6000</v>
      </c>
      <c r="E67" s="2">
        <v>6000</v>
      </c>
    </row>
    <row r="68" spans="1:5">
      <c r="A68" t="s">
        <v>54</v>
      </c>
      <c r="B68" s="2">
        <v>20615</v>
      </c>
      <c r="C68" s="2">
        <f>B68</f>
        <v>20615</v>
      </c>
      <c r="D68" s="2">
        <v>20600</v>
      </c>
      <c r="E68" s="2">
        <v>21000</v>
      </c>
    </row>
    <row r="69" spans="1:5">
      <c r="A69" t="s">
        <v>55</v>
      </c>
      <c r="B69" s="2">
        <v>11320</v>
      </c>
      <c r="C69" s="2">
        <f>B69</f>
        <v>11320</v>
      </c>
      <c r="D69" s="2">
        <v>11400</v>
      </c>
      <c r="E69" s="2">
        <v>12000</v>
      </c>
    </row>
    <row r="70" spans="1:5">
      <c r="A70" t="s">
        <v>56</v>
      </c>
      <c r="B70" s="2">
        <v>2141</v>
      </c>
      <c r="C70" s="2">
        <v>3000</v>
      </c>
      <c r="D70" s="2">
        <v>3000</v>
      </c>
      <c r="E70" s="2">
        <v>3000</v>
      </c>
    </row>
    <row r="71" spans="1:5">
      <c r="A71" t="s">
        <v>57</v>
      </c>
      <c r="B71" s="2">
        <v>109.39</v>
      </c>
      <c r="C71" s="2">
        <v>1000</v>
      </c>
      <c r="D71" s="2">
        <v>1000</v>
      </c>
      <c r="E71" s="2">
        <v>1000</v>
      </c>
    </row>
    <row r="72" spans="1:5">
      <c r="A72" t="s">
        <v>58</v>
      </c>
      <c r="B72" s="2">
        <v>97558</v>
      </c>
      <c r="C72" s="2">
        <f>B72</f>
        <v>97558</v>
      </c>
      <c r="D72" s="2">
        <v>4000</v>
      </c>
      <c r="E72" s="2">
        <v>100000</v>
      </c>
    </row>
    <row r="73" spans="1:5">
      <c r="B73" s="2">
        <f>SUM(B45:B72)</f>
        <v>677317.41</v>
      </c>
      <c r="C73" s="2">
        <f t="shared" ref="C73:E73" si="2">SUM(C45:C72)</f>
        <v>1104729</v>
      </c>
      <c r="D73" s="2">
        <f t="shared" si="2"/>
        <v>926500</v>
      </c>
      <c r="E73" s="2">
        <f t="shared" si="2"/>
        <v>1375800</v>
      </c>
    </row>
    <row r="75" spans="1:5" ht="26.25">
      <c r="A75" s="47" t="s">
        <v>59</v>
      </c>
      <c r="B75" s="48"/>
      <c r="C75" s="48"/>
      <c r="D75" s="48"/>
      <c r="E75" s="48"/>
    </row>
    <row r="76" spans="1:5">
      <c r="A76" s="1" t="s">
        <v>1</v>
      </c>
      <c r="B76" s="1" t="s">
        <v>61</v>
      </c>
      <c r="C76" s="1" t="s">
        <v>62</v>
      </c>
      <c r="D76" s="1" t="s">
        <v>147</v>
      </c>
      <c r="E76" s="1" t="s">
        <v>63</v>
      </c>
    </row>
    <row r="77" spans="1:5">
      <c r="A77" t="s">
        <v>60</v>
      </c>
      <c r="B77" s="2">
        <f>B41-B73</f>
        <v>235290.18000000005</v>
      </c>
      <c r="C77" s="2">
        <f t="shared" ref="C77:E77" si="3">C41-C73</f>
        <v>60178.590000000084</v>
      </c>
      <c r="D77" s="2">
        <f t="shared" si="3"/>
        <v>-341700</v>
      </c>
      <c r="E77" s="2">
        <f t="shared" si="3"/>
        <v>-177900</v>
      </c>
    </row>
    <row r="78" spans="1:5">
      <c r="B78" s="2"/>
      <c r="C78" s="2"/>
      <c r="D78" s="2"/>
      <c r="E78" s="2"/>
    </row>
  </sheetData>
  <mergeCells count="6">
    <mergeCell ref="A75:E75"/>
    <mergeCell ref="A1:E1"/>
    <mergeCell ref="A13:E13"/>
    <mergeCell ref="A17:E17"/>
    <mergeCell ref="A25:E25"/>
    <mergeCell ref="A43:E4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23" sqref="D23"/>
    </sheetView>
  </sheetViews>
  <sheetFormatPr baseColWidth="10" defaultColWidth="9.140625" defaultRowHeight="15"/>
  <cols>
    <col min="1" max="1" width="14.28515625" style="7" customWidth="1"/>
    <col min="2" max="2" width="11.28515625" style="7" customWidth="1"/>
    <col min="3" max="3" width="25.85546875" style="7" bestFit="1" customWidth="1"/>
    <col min="4" max="4" width="9.5703125" style="7" customWidth="1"/>
    <col min="5" max="5" width="39.5703125" style="7" customWidth="1"/>
    <col min="6" max="6" width="9.140625" style="7" customWidth="1"/>
    <col min="7" max="7" width="10.42578125" style="7" customWidth="1"/>
    <col min="8" max="9" width="9.140625" style="7" customWidth="1"/>
    <col min="10" max="10" width="38.140625" style="7" customWidth="1"/>
    <col min="11" max="12" width="9.140625" style="7" customWidth="1"/>
    <col min="13" max="16384" width="9.140625" style="7"/>
  </cols>
  <sheetData>
    <row r="1" spans="1:12" ht="26.25">
      <c r="A1" s="49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2">
      <c r="A3" s="8" t="s">
        <v>71</v>
      </c>
      <c r="B3" s="8" t="s">
        <v>72</v>
      </c>
      <c r="C3" s="8" t="s">
        <v>1</v>
      </c>
      <c r="D3" s="8" t="s">
        <v>73</v>
      </c>
      <c r="E3" s="8" t="s">
        <v>64</v>
      </c>
      <c r="F3" s="8" t="s">
        <v>74</v>
      </c>
      <c r="G3" s="8" t="s">
        <v>75</v>
      </c>
      <c r="H3" s="8" t="s">
        <v>76</v>
      </c>
      <c r="I3" s="8" t="s">
        <v>77</v>
      </c>
      <c r="J3" s="8" t="s">
        <v>78</v>
      </c>
      <c r="K3" s="8" t="s">
        <v>79</v>
      </c>
      <c r="L3" s="8" t="s">
        <v>80</v>
      </c>
    </row>
    <row r="4" spans="1:12">
      <c r="A4" s="7" t="s">
        <v>81</v>
      </c>
      <c r="B4" s="9">
        <v>44068</v>
      </c>
      <c r="C4" s="7" t="s">
        <v>27</v>
      </c>
      <c r="D4" s="10">
        <v>26779</v>
      </c>
      <c r="E4" s="7" t="s">
        <v>82</v>
      </c>
      <c r="F4" s="7" t="s">
        <v>80</v>
      </c>
      <c r="G4" s="7" t="s">
        <v>80</v>
      </c>
      <c r="H4" s="7" t="s">
        <v>83</v>
      </c>
      <c r="I4" s="7" t="s">
        <v>80</v>
      </c>
      <c r="J4" s="7" t="s">
        <v>82</v>
      </c>
      <c r="K4" s="7">
        <v>0</v>
      </c>
    </row>
    <row r="5" spans="1:12">
      <c r="A5" s="7" t="s">
        <v>84</v>
      </c>
      <c r="B5" s="9">
        <v>44064</v>
      </c>
      <c r="C5" s="7" t="s">
        <v>27</v>
      </c>
      <c r="D5" s="11">
        <v>213500</v>
      </c>
      <c r="E5" s="7" t="s">
        <v>85</v>
      </c>
      <c r="F5" s="7" t="s">
        <v>86</v>
      </c>
      <c r="G5" s="7" t="s">
        <v>80</v>
      </c>
      <c r="H5" s="7" t="s">
        <v>83</v>
      </c>
      <c r="I5" s="7" t="s">
        <v>80</v>
      </c>
      <c r="J5" s="7" t="s">
        <v>87</v>
      </c>
      <c r="K5" s="7">
        <v>0</v>
      </c>
    </row>
    <row r="6" spans="1:12">
      <c r="A6" s="7" t="s">
        <v>88</v>
      </c>
      <c r="B6" s="9">
        <v>44056</v>
      </c>
      <c r="C6" s="7" t="s">
        <v>27</v>
      </c>
      <c r="D6" s="12">
        <v>70330</v>
      </c>
      <c r="E6" s="7" t="s">
        <v>89</v>
      </c>
      <c r="F6" s="7" t="s">
        <v>86</v>
      </c>
      <c r="G6" s="7" t="s">
        <v>80</v>
      </c>
      <c r="H6" s="7" t="s">
        <v>83</v>
      </c>
      <c r="I6" s="7" t="s">
        <v>80</v>
      </c>
      <c r="J6" s="7" t="s">
        <v>90</v>
      </c>
      <c r="K6" s="7">
        <v>0</v>
      </c>
    </row>
    <row r="7" spans="1:12">
      <c r="A7" s="7" t="s">
        <v>91</v>
      </c>
      <c r="B7" s="9">
        <v>44043</v>
      </c>
      <c r="C7" s="7" t="s">
        <v>27</v>
      </c>
      <c r="D7" s="13">
        <v>24797.17</v>
      </c>
      <c r="E7" s="7" t="s">
        <v>92</v>
      </c>
      <c r="F7" s="7" t="s">
        <v>80</v>
      </c>
      <c r="G7" s="7" t="s">
        <v>80</v>
      </c>
      <c r="H7" s="7" t="s">
        <v>83</v>
      </c>
      <c r="I7" s="7" t="s">
        <v>80</v>
      </c>
      <c r="J7" s="7" t="s">
        <v>93</v>
      </c>
      <c r="K7" s="7">
        <v>0</v>
      </c>
    </row>
    <row r="8" spans="1:12">
      <c r="A8" s="7" t="s">
        <v>94</v>
      </c>
      <c r="B8" s="9">
        <v>44012</v>
      </c>
      <c r="C8" s="7" t="s">
        <v>27</v>
      </c>
      <c r="D8" s="14">
        <v>75000</v>
      </c>
      <c r="E8" s="7" t="s">
        <v>95</v>
      </c>
      <c r="F8" s="7" t="s">
        <v>80</v>
      </c>
      <c r="G8" s="7" t="s">
        <v>80</v>
      </c>
      <c r="H8" s="7" t="s">
        <v>83</v>
      </c>
      <c r="I8" s="7" t="s">
        <v>80</v>
      </c>
      <c r="J8" s="7" t="s">
        <v>96</v>
      </c>
      <c r="K8" s="7">
        <v>0</v>
      </c>
    </row>
    <row r="9" spans="1:12">
      <c r="A9" s="7" t="s">
        <v>97</v>
      </c>
      <c r="B9" s="9">
        <v>44007</v>
      </c>
      <c r="C9" s="7" t="s">
        <v>27</v>
      </c>
      <c r="D9" s="10">
        <v>40603</v>
      </c>
      <c r="E9" s="7" t="s">
        <v>98</v>
      </c>
      <c r="F9" s="7" t="s">
        <v>80</v>
      </c>
      <c r="G9" s="7" t="s">
        <v>80</v>
      </c>
      <c r="H9" s="7" t="s">
        <v>83</v>
      </c>
      <c r="I9" s="7" t="s">
        <v>80</v>
      </c>
      <c r="J9" s="7" t="s">
        <v>99</v>
      </c>
      <c r="K9" s="7">
        <v>0</v>
      </c>
    </row>
    <row r="10" spans="1:12">
      <c r="A10" s="7" t="s">
        <v>100</v>
      </c>
      <c r="B10" s="9">
        <v>43985</v>
      </c>
      <c r="C10" s="7" t="s">
        <v>27</v>
      </c>
      <c r="D10" s="15">
        <v>2450</v>
      </c>
      <c r="E10" s="7" t="s">
        <v>101</v>
      </c>
      <c r="F10" s="7" t="s">
        <v>80</v>
      </c>
      <c r="G10" s="7" t="s">
        <v>80</v>
      </c>
      <c r="H10" s="7" t="s">
        <v>83</v>
      </c>
      <c r="I10" s="7" t="s">
        <v>80</v>
      </c>
      <c r="J10" s="7" t="s">
        <v>102</v>
      </c>
      <c r="K10" s="7">
        <v>0</v>
      </c>
    </row>
    <row r="11" spans="1:12">
      <c r="A11" s="7" t="s">
        <v>103</v>
      </c>
      <c r="B11" s="9">
        <v>43965</v>
      </c>
      <c r="C11" s="7" t="s">
        <v>27</v>
      </c>
      <c r="D11" s="12">
        <v>73352</v>
      </c>
      <c r="E11" s="7" t="s">
        <v>104</v>
      </c>
      <c r="F11" s="7" t="s">
        <v>80</v>
      </c>
      <c r="G11" s="7" t="s">
        <v>80</v>
      </c>
      <c r="H11" s="7" t="s">
        <v>83</v>
      </c>
      <c r="I11" s="7" t="s">
        <v>80</v>
      </c>
      <c r="J11" s="7" t="s">
        <v>105</v>
      </c>
      <c r="K11" s="7">
        <v>0</v>
      </c>
    </row>
    <row r="12" spans="1:12">
      <c r="A12" s="7" t="s">
        <v>106</v>
      </c>
      <c r="B12" s="9">
        <v>43957</v>
      </c>
      <c r="C12" s="7" t="s">
        <v>27</v>
      </c>
      <c r="D12" s="13">
        <v>5706.67</v>
      </c>
      <c r="E12" s="7" t="s">
        <v>92</v>
      </c>
      <c r="F12" s="7" t="s">
        <v>80</v>
      </c>
      <c r="G12" s="7" t="s">
        <v>80</v>
      </c>
      <c r="H12" s="7" t="s">
        <v>83</v>
      </c>
      <c r="I12" s="7" t="s">
        <v>80</v>
      </c>
      <c r="J12" s="7" t="s">
        <v>107</v>
      </c>
      <c r="K12" s="7">
        <v>0</v>
      </c>
    </row>
    <row r="13" spans="1:12">
      <c r="A13" s="7" t="s">
        <v>108</v>
      </c>
      <c r="B13" s="9">
        <v>43875</v>
      </c>
      <c r="C13" s="7" t="s">
        <v>27</v>
      </c>
      <c r="D13" s="10">
        <v>1526</v>
      </c>
      <c r="E13" s="7" t="s">
        <v>109</v>
      </c>
      <c r="F13" s="7" t="s">
        <v>80</v>
      </c>
      <c r="G13" s="7" t="s">
        <v>80</v>
      </c>
      <c r="H13" s="7" t="s">
        <v>83</v>
      </c>
      <c r="I13" s="7" t="s">
        <v>80</v>
      </c>
      <c r="J13" s="7" t="s">
        <v>109</v>
      </c>
      <c r="K13" s="7">
        <v>0</v>
      </c>
    </row>
    <row r="14" spans="1:12">
      <c r="A14" s="7" t="s">
        <v>110</v>
      </c>
      <c r="B14" s="9">
        <v>43871</v>
      </c>
      <c r="C14" s="7" t="s">
        <v>27</v>
      </c>
      <c r="D14" s="10">
        <v>47552</v>
      </c>
      <c r="E14" s="7" t="s">
        <v>111</v>
      </c>
      <c r="F14" s="7" t="s">
        <v>80</v>
      </c>
      <c r="G14" s="7" t="s">
        <v>80</v>
      </c>
      <c r="H14" s="7" t="s">
        <v>83</v>
      </c>
      <c r="I14" s="7" t="s">
        <v>80</v>
      </c>
      <c r="J14" s="7" t="s">
        <v>112</v>
      </c>
      <c r="K14" s="7">
        <v>0</v>
      </c>
    </row>
    <row r="15" spans="1:12">
      <c r="A15" s="7" t="s">
        <v>113</v>
      </c>
      <c r="B15" s="9">
        <v>43845</v>
      </c>
      <c r="C15" s="7" t="s">
        <v>27</v>
      </c>
      <c r="D15" s="13">
        <v>33177.54</v>
      </c>
      <c r="E15" s="7" t="s">
        <v>92</v>
      </c>
      <c r="F15" s="7" t="s">
        <v>80</v>
      </c>
      <c r="G15" s="7" t="s">
        <v>80</v>
      </c>
      <c r="H15" s="7" t="s">
        <v>83</v>
      </c>
      <c r="I15" s="7" t="s">
        <v>80</v>
      </c>
      <c r="J15" s="7" t="s">
        <v>92</v>
      </c>
      <c r="K15" s="7">
        <v>0</v>
      </c>
    </row>
    <row r="16" spans="1:12">
      <c r="A16" s="7" t="s">
        <v>114</v>
      </c>
      <c r="B16" s="9">
        <v>43838</v>
      </c>
      <c r="C16" s="7" t="s">
        <v>27</v>
      </c>
      <c r="D16" s="13">
        <v>6500.43</v>
      </c>
      <c r="E16" s="7" t="s">
        <v>92</v>
      </c>
      <c r="F16" s="7" t="s">
        <v>80</v>
      </c>
      <c r="G16" s="7" t="s">
        <v>80</v>
      </c>
      <c r="H16" s="7" t="s">
        <v>83</v>
      </c>
      <c r="I16" s="7" t="s">
        <v>80</v>
      </c>
      <c r="J16" s="7" t="s">
        <v>92</v>
      </c>
      <c r="K16" s="7">
        <v>0</v>
      </c>
    </row>
    <row r="17" spans="2:4" s="17" customFormat="1">
      <c r="B17" s="16"/>
      <c r="D17" s="18">
        <f>SUM(D4:D16)</f>
        <v>621273.81000000006</v>
      </c>
    </row>
    <row r="18" spans="2:4">
      <c r="D18" s="14"/>
    </row>
    <row r="19" spans="2:4">
      <c r="D19" s="14"/>
    </row>
    <row r="20" spans="2:4">
      <c r="C20" s="19" t="s">
        <v>115</v>
      </c>
      <c r="D20" s="20">
        <f>D6+D11</f>
        <v>143682</v>
      </c>
    </row>
    <row r="21" spans="2:4">
      <c r="C21" s="21" t="s">
        <v>116</v>
      </c>
      <c r="D21" s="22">
        <f>D4+D9+D13+D14</f>
        <v>116460</v>
      </c>
    </row>
    <row r="22" spans="2:4">
      <c r="C22" s="23" t="s">
        <v>92</v>
      </c>
      <c r="D22" s="24">
        <f>D7+D12+D15+D16</f>
        <v>70181.81</v>
      </c>
    </row>
    <row r="23" spans="2:4">
      <c r="C23" s="25" t="s">
        <v>117</v>
      </c>
      <c r="D23" s="26">
        <f>D5</f>
        <v>213500</v>
      </c>
    </row>
    <row r="24" spans="2:4">
      <c r="C24" s="27" t="s">
        <v>118</v>
      </c>
      <c r="D24" s="28">
        <f>D10</f>
        <v>2450</v>
      </c>
    </row>
    <row r="25" spans="2:4">
      <c r="C25" s="7" t="s">
        <v>95</v>
      </c>
      <c r="D25" s="29">
        <f>D8</f>
        <v>75000</v>
      </c>
    </row>
    <row r="26" spans="2:4">
      <c r="D26" s="30">
        <f>SUM(D20:D25)</f>
        <v>621273.81000000006</v>
      </c>
    </row>
  </sheetData>
  <mergeCells count="1">
    <mergeCell ref="A1:L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D8" activeCellId="1" sqref="D12:D14 D8"/>
    </sheetView>
  </sheetViews>
  <sheetFormatPr baseColWidth="10" defaultColWidth="9.140625" defaultRowHeight="15"/>
  <cols>
    <col min="1" max="1" width="14.28515625" style="7" customWidth="1"/>
    <col min="2" max="2" width="11.28515625" style="7" customWidth="1"/>
    <col min="3" max="3" width="21.28515625" style="7" customWidth="1"/>
    <col min="4" max="4" width="9.5703125" style="40" customWidth="1"/>
    <col min="5" max="5" width="37.7109375" style="7" customWidth="1"/>
    <col min="6" max="6" width="9.140625" style="7" customWidth="1"/>
    <col min="7" max="7" width="10.42578125" style="7" customWidth="1"/>
    <col min="8" max="9" width="9.140625" style="7" customWidth="1"/>
    <col min="10" max="10" width="41.42578125" style="7" customWidth="1"/>
    <col min="11" max="12" width="9.140625" style="7" customWidth="1"/>
    <col min="13" max="16384" width="9.140625" style="7"/>
  </cols>
  <sheetData>
    <row r="1" spans="1:12" ht="26.25">
      <c r="A1" s="49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2">
      <c r="A3" s="8" t="s">
        <v>71</v>
      </c>
      <c r="B3" s="8" t="s">
        <v>72</v>
      </c>
      <c r="C3" s="8" t="s">
        <v>1</v>
      </c>
      <c r="D3" s="31" t="s">
        <v>73</v>
      </c>
      <c r="E3" s="8" t="s">
        <v>64</v>
      </c>
      <c r="F3" s="8" t="s">
        <v>74</v>
      </c>
      <c r="G3" s="8" t="s">
        <v>75</v>
      </c>
      <c r="H3" s="8" t="s">
        <v>76</v>
      </c>
      <c r="I3" s="8" t="s">
        <v>77</v>
      </c>
      <c r="J3" s="8" t="s">
        <v>78</v>
      </c>
      <c r="K3" s="8" t="s">
        <v>79</v>
      </c>
      <c r="L3" s="8" t="s">
        <v>80</v>
      </c>
    </row>
    <row r="4" spans="1:12" s="41" customFormat="1">
      <c r="A4" s="41" t="s">
        <v>119</v>
      </c>
      <c r="B4" s="42">
        <v>43819</v>
      </c>
      <c r="C4" s="41" t="s">
        <v>27</v>
      </c>
      <c r="D4" s="43">
        <v>75022</v>
      </c>
      <c r="E4" s="41" t="s">
        <v>120</v>
      </c>
      <c r="F4" s="41" t="s">
        <v>80</v>
      </c>
      <c r="G4" s="41" t="s">
        <v>80</v>
      </c>
      <c r="H4" s="41" t="s">
        <v>83</v>
      </c>
      <c r="I4" s="41" t="s">
        <v>80</v>
      </c>
      <c r="J4" s="41" t="s">
        <v>121</v>
      </c>
      <c r="K4" s="41">
        <v>0</v>
      </c>
    </row>
    <row r="5" spans="1:12" s="41" customFormat="1">
      <c r="A5" s="41" t="s">
        <v>122</v>
      </c>
      <c r="B5" s="42">
        <v>43809</v>
      </c>
      <c r="C5" s="41" t="s">
        <v>27</v>
      </c>
      <c r="D5" s="44">
        <v>18250</v>
      </c>
      <c r="E5" s="41" t="s">
        <v>123</v>
      </c>
      <c r="F5" s="41" t="s">
        <v>80</v>
      </c>
      <c r="G5" s="41" t="s">
        <v>80</v>
      </c>
      <c r="H5" s="41" t="s">
        <v>83</v>
      </c>
      <c r="I5" s="41" t="s">
        <v>80</v>
      </c>
      <c r="J5" s="41" t="s">
        <v>123</v>
      </c>
      <c r="K5" s="41">
        <v>0</v>
      </c>
    </row>
    <row r="6" spans="1:12" s="41" customFormat="1">
      <c r="A6" s="41" t="s">
        <v>124</v>
      </c>
      <c r="B6" s="42">
        <v>43749</v>
      </c>
      <c r="C6" s="41" t="s">
        <v>27</v>
      </c>
      <c r="D6" s="45">
        <v>49851</v>
      </c>
      <c r="E6" s="41" t="s">
        <v>125</v>
      </c>
      <c r="F6" s="41" t="s">
        <v>80</v>
      </c>
      <c r="G6" s="41" t="s">
        <v>80</v>
      </c>
      <c r="H6" s="41" t="s">
        <v>83</v>
      </c>
      <c r="I6" s="41" t="s">
        <v>80</v>
      </c>
      <c r="J6" s="41" t="s">
        <v>126</v>
      </c>
      <c r="K6" s="41">
        <v>0</v>
      </c>
    </row>
    <row r="7" spans="1:12" s="41" customFormat="1">
      <c r="A7" s="41" t="s">
        <v>127</v>
      </c>
      <c r="B7" s="42">
        <v>43712</v>
      </c>
      <c r="C7" s="41" t="s">
        <v>27</v>
      </c>
      <c r="D7" s="46">
        <v>6867.5</v>
      </c>
      <c r="E7" s="41" t="s">
        <v>92</v>
      </c>
      <c r="F7" s="41" t="s">
        <v>80</v>
      </c>
      <c r="G7" s="41" t="s">
        <v>80</v>
      </c>
      <c r="H7" s="41" t="s">
        <v>83</v>
      </c>
      <c r="I7" s="41" t="s">
        <v>80</v>
      </c>
      <c r="J7" s="41" t="s">
        <v>92</v>
      </c>
      <c r="K7" s="41">
        <v>0</v>
      </c>
    </row>
    <row r="8" spans="1:12">
      <c r="A8" s="7" t="s">
        <v>128</v>
      </c>
      <c r="B8" s="9">
        <v>43698</v>
      </c>
      <c r="C8" s="7" t="s">
        <v>27</v>
      </c>
      <c r="D8" s="34">
        <v>57571</v>
      </c>
      <c r="E8" s="7" t="s">
        <v>129</v>
      </c>
      <c r="F8" s="7" t="s">
        <v>80</v>
      </c>
      <c r="G8" s="7" t="s">
        <v>80</v>
      </c>
      <c r="H8" s="7" t="s">
        <v>83</v>
      </c>
      <c r="I8" s="7" t="s">
        <v>80</v>
      </c>
      <c r="J8" s="7" t="s">
        <v>130</v>
      </c>
      <c r="K8" s="7">
        <v>0</v>
      </c>
    </row>
    <row r="9" spans="1:12">
      <c r="A9" s="7" t="s">
        <v>131</v>
      </c>
      <c r="B9" s="9">
        <v>43654</v>
      </c>
      <c r="C9" s="7" t="s">
        <v>27</v>
      </c>
      <c r="D9" s="35">
        <v>52946.26</v>
      </c>
      <c r="E9" s="7" t="s">
        <v>92</v>
      </c>
      <c r="F9" s="7" t="s">
        <v>80</v>
      </c>
      <c r="G9" s="7" t="s">
        <v>80</v>
      </c>
      <c r="H9" s="7" t="s">
        <v>83</v>
      </c>
      <c r="I9" s="7" t="s">
        <v>80</v>
      </c>
      <c r="J9" s="7" t="s">
        <v>132</v>
      </c>
      <c r="K9" s="7">
        <v>0</v>
      </c>
    </row>
    <row r="10" spans="1:12">
      <c r="A10" s="7" t="s">
        <v>133</v>
      </c>
      <c r="B10" s="9">
        <v>43605</v>
      </c>
      <c r="C10" s="7" t="s">
        <v>27</v>
      </c>
      <c r="D10" s="36">
        <v>32371</v>
      </c>
      <c r="E10" s="7" t="s">
        <v>134</v>
      </c>
      <c r="F10" s="7" t="s">
        <v>80</v>
      </c>
      <c r="G10" s="7" t="s">
        <v>80</v>
      </c>
      <c r="H10" s="7" t="s">
        <v>83</v>
      </c>
      <c r="I10" s="7" t="s">
        <v>80</v>
      </c>
      <c r="J10" s="7" t="s">
        <v>135</v>
      </c>
      <c r="K10" s="7">
        <v>0</v>
      </c>
    </row>
    <row r="11" spans="1:12">
      <c r="A11" s="7" t="s">
        <v>136</v>
      </c>
      <c r="B11" s="9">
        <v>43592</v>
      </c>
      <c r="C11" s="7" t="s">
        <v>27</v>
      </c>
      <c r="D11" s="35">
        <v>6605.94</v>
      </c>
      <c r="E11" s="7" t="s">
        <v>92</v>
      </c>
      <c r="F11" s="7" t="s">
        <v>80</v>
      </c>
      <c r="G11" s="7" t="s">
        <v>80</v>
      </c>
      <c r="H11" s="7" t="s">
        <v>83</v>
      </c>
      <c r="I11" s="7" t="s">
        <v>80</v>
      </c>
      <c r="J11" s="7" t="s">
        <v>92</v>
      </c>
      <c r="K11" s="7">
        <v>0</v>
      </c>
    </row>
    <row r="12" spans="1:12">
      <c r="A12" s="7" t="s">
        <v>137</v>
      </c>
      <c r="B12" s="9">
        <v>43581</v>
      </c>
      <c r="C12" s="7" t="s">
        <v>27</v>
      </c>
      <c r="D12" s="34">
        <v>2554</v>
      </c>
      <c r="E12" s="7" t="s">
        <v>138</v>
      </c>
      <c r="F12" s="7" t="s">
        <v>80</v>
      </c>
      <c r="G12" s="7" t="s">
        <v>80</v>
      </c>
      <c r="H12" s="7" t="s">
        <v>83</v>
      </c>
      <c r="I12" s="7" t="s">
        <v>80</v>
      </c>
      <c r="J12" s="7" t="s">
        <v>139</v>
      </c>
      <c r="K12" s="7">
        <v>0</v>
      </c>
    </row>
    <row r="13" spans="1:12">
      <c r="A13" s="7" t="s">
        <v>140</v>
      </c>
      <c r="B13" s="9">
        <v>43567</v>
      </c>
      <c r="C13" s="7" t="s">
        <v>27</v>
      </c>
      <c r="D13" s="34">
        <v>22018</v>
      </c>
      <c r="E13" s="7" t="s">
        <v>138</v>
      </c>
      <c r="F13" s="7" t="s">
        <v>80</v>
      </c>
      <c r="G13" s="7" t="s">
        <v>80</v>
      </c>
      <c r="H13" s="7" t="s">
        <v>83</v>
      </c>
      <c r="I13" s="7" t="s">
        <v>80</v>
      </c>
      <c r="J13" s="7" t="s">
        <v>139</v>
      </c>
      <c r="K13" s="7">
        <v>0</v>
      </c>
    </row>
    <row r="14" spans="1:12">
      <c r="A14" s="7" t="s">
        <v>141</v>
      </c>
      <c r="B14" s="9">
        <v>43502</v>
      </c>
      <c r="C14" s="7" t="s">
        <v>27</v>
      </c>
      <c r="D14" s="34">
        <v>42868.55</v>
      </c>
      <c r="E14" s="7" t="s">
        <v>142</v>
      </c>
      <c r="F14" s="7" t="s">
        <v>80</v>
      </c>
      <c r="G14" s="7" t="s">
        <v>80</v>
      </c>
      <c r="H14" s="7" t="s">
        <v>83</v>
      </c>
      <c r="I14" s="7" t="s">
        <v>80</v>
      </c>
      <c r="J14" s="7" t="s">
        <v>143</v>
      </c>
      <c r="K14" s="7">
        <v>0</v>
      </c>
    </row>
    <row r="15" spans="1:12">
      <c r="A15" s="7" t="s">
        <v>144</v>
      </c>
      <c r="B15" s="9">
        <v>43489</v>
      </c>
      <c r="C15" s="7" t="s">
        <v>27</v>
      </c>
      <c r="D15" s="35">
        <v>70758.55</v>
      </c>
      <c r="E15" s="7" t="s">
        <v>92</v>
      </c>
      <c r="F15" s="7" t="s">
        <v>80</v>
      </c>
      <c r="G15" s="7" t="s">
        <v>80</v>
      </c>
      <c r="H15" s="7" t="s">
        <v>83</v>
      </c>
      <c r="I15" s="7" t="s">
        <v>80</v>
      </c>
      <c r="J15" s="7" t="s">
        <v>92</v>
      </c>
      <c r="K15" s="7">
        <v>0</v>
      </c>
    </row>
    <row r="16" spans="1:12">
      <c r="A16" s="7" t="s">
        <v>145</v>
      </c>
      <c r="B16" s="9">
        <v>43469</v>
      </c>
      <c r="C16" s="7" t="s">
        <v>27</v>
      </c>
      <c r="D16" s="35">
        <v>6703.72</v>
      </c>
      <c r="E16" s="7" t="s">
        <v>92</v>
      </c>
      <c r="F16" s="7" t="s">
        <v>80</v>
      </c>
      <c r="G16" s="7" t="s">
        <v>80</v>
      </c>
      <c r="H16" s="7" t="s">
        <v>83</v>
      </c>
      <c r="I16" s="7" t="s">
        <v>80</v>
      </c>
      <c r="J16" s="7" t="s">
        <v>92</v>
      </c>
      <c r="K16" s="7">
        <v>0</v>
      </c>
    </row>
    <row r="17" spans="2:4" s="17" customFormat="1">
      <c r="B17" s="16"/>
      <c r="D17" s="18">
        <f>SUM(D4:D16)</f>
        <v>444387.51999999996</v>
      </c>
    </row>
    <row r="19" spans="2:4">
      <c r="C19" s="19" t="s">
        <v>146</v>
      </c>
      <c r="D19" s="36">
        <f>D10</f>
        <v>32371</v>
      </c>
    </row>
    <row r="20" spans="2:4">
      <c r="C20" s="21" t="s">
        <v>116</v>
      </c>
      <c r="D20" s="34">
        <f>D6+D8+D12+D13+D14</f>
        <v>174862.55</v>
      </c>
    </row>
    <row r="21" spans="2:4">
      <c r="C21" s="37" t="s">
        <v>92</v>
      </c>
      <c r="D21" s="35">
        <f>D7+D9+D11+D15+D16</f>
        <v>143881.97</v>
      </c>
    </row>
    <row r="22" spans="2:4">
      <c r="C22" s="38" t="s">
        <v>123</v>
      </c>
      <c r="D22" s="33">
        <f>D5</f>
        <v>18250</v>
      </c>
    </row>
    <row r="23" spans="2:4">
      <c r="C23" s="39" t="s">
        <v>121</v>
      </c>
      <c r="D23" s="32">
        <f>D4</f>
        <v>75022</v>
      </c>
    </row>
    <row r="24" spans="2:4">
      <c r="D24" s="18">
        <f>SUM(D19:D23)</f>
        <v>444387.52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 2021</vt:lpstr>
      <vt:lpstr>Eksterne tilskudd akk AUG 2020</vt:lpstr>
      <vt:lpstr>Eksterne tilskudd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Mengkrogen</dc:creator>
  <cp:lastModifiedBy>nime01</cp:lastModifiedBy>
  <dcterms:created xsi:type="dcterms:W3CDTF">2020-09-13T18:22:53Z</dcterms:created>
  <dcterms:modified xsi:type="dcterms:W3CDTF">2020-09-15T17:55:04Z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