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0560" activeTab="1"/>
  </bookViews>
  <sheets>
    <sheet name="R&amp;P Accounts" sheetId="16" r:id="rId1"/>
    <sheet name="TB 310319" sheetId="7" r:id="rId2"/>
    <sheet name="Cash Book 310319" sheetId="11" r:id="rId3"/>
    <sheet name="Sheet1" sheetId="12" r:id="rId4"/>
  </sheets>
  <definedNames>
    <definedName name="_xlnm.Print_Area" localSheetId="0">'R&amp;P Accounts'!$A$1:$J$93</definedName>
  </definedNames>
  <calcPr calcId="145621"/>
</workbook>
</file>

<file path=xl/calcChain.xml><?xml version="1.0" encoding="utf-8"?>
<calcChain xmlns="http://schemas.openxmlformats.org/spreadsheetml/2006/main">
  <c r="J25" i="7" l="1"/>
  <c r="H23" i="7"/>
  <c r="I24" i="7"/>
  <c r="F23" i="7"/>
  <c r="H45" i="16"/>
  <c r="D28" i="16"/>
  <c r="B28" i="16" s="1"/>
  <c r="F43" i="16"/>
  <c r="B29" i="16"/>
  <c r="B31" i="16"/>
  <c r="B30" i="16"/>
  <c r="B37" i="16"/>
  <c r="B32" i="16"/>
  <c r="D33" i="16"/>
  <c r="B16" i="16"/>
  <c r="J43" i="16" l="1"/>
  <c r="F11" i="7" l="1"/>
  <c r="E13" i="7"/>
  <c r="E14" i="7"/>
  <c r="E15" i="7"/>
  <c r="E16" i="7"/>
  <c r="E17" i="7"/>
  <c r="E18" i="7"/>
  <c r="E19" i="7"/>
  <c r="E20" i="7"/>
  <c r="E21" i="7"/>
  <c r="E12" i="7"/>
  <c r="H8" i="7"/>
  <c r="B13" i="7"/>
  <c r="L63" i="11"/>
  <c r="M63" i="11"/>
  <c r="N63" i="11"/>
  <c r="O63" i="11"/>
  <c r="P63" i="11"/>
  <c r="Q63" i="11"/>
  <c r="R63" i="11"/>
  <c r="S63" i="11"/>
  <c r="T63" i="11"/>
  <c r="U63" i="11"/>
  <c r="B21" i="7"/>
  <c r="B20" i="7"/>
  <c r="B18" i="7"/>
  <c r="B16" i="7"/>
  <c r="B15" i="7"/>
  <c r="B12" i="7"/>
  <c r="C11" i="7"/>
  <c r="B8" i="7"/>
  <c r="K53" i="11"/>
  <c r="K54" i="11"/>
  <c r="K55" i="11"/>
  <c r="K56" i="11"/>
  <c r="K57" i="11"/>
  <c r="K58" i="11"/>
  <c r="K59" i="11"/>
  <c r="K60" i="11"/>
  <c r="K61" i="11"/>
  <c r="K62" i="11"/>
  <c r="G53" i="11"/>
  <c r="G54" i="11"/>
  <c r="G55" i="11"/>
  <c r="G56" i="11"/>
  <c r="G57" i="11"/>
  <c r="G58" i="11"/>
  <c r="G59" i="11"/>
  <c r="G60" i="11"/>
  <c r="G61" i="11"/>
  <c r="G62" i="11"/>
  <c r="K39" i="11"/>
  <c r="K40" i="11"/>
  <c r="K41" i="11"/>
  <c r="K42" i="11"/>
  <c r="K43" i="11"/>
  <c r="K44" i="11"/>
  <c r="K45" i="11"/>
  <c r="K46" i="11"/>
  <c r="G39" i="11"/>
  <c r="G40" i="11"/>
  <c r="G41" i="11"/>
  <c r="G42" i="11"/>
  <c r="G43" i="11"/>
  <c r="G44" i="11"/>
  <c r="G45" i="11"/>
  <c r="G46" i="11"/>
  <c r="G35" i="11"/>
  <c r="G36" i="11"/>
  <c r="G37" i="11"/>
  <c r="G38" i="11"/>
  <c r="G47" i="11"/>
  <c r="G48" i="11"/>
  <c r="G49" i="11"/>
  <c r="G50" i="11"/>
  <c r="G51" i="11"/>
  <c r="G52" i="11"/>
  <c r="K35" i="11"/>
  <c r="K36" i="11"/>
  <c r="K37" i="11"/>
  <c r="K38" i="11"/>
  <c r="K47" i="11"/>
  <c r="K48" i="11"/>
  <c r="K49" i="11"/>
  <c r="K50" i="11"/>
  <c r="K51" i="11"/>
  <c r="K52" i="11"/>
  <c r="K12" i="11"/>
  <c r="H34" i="16" l="1"/>
  <c r="J40" i="16"/>
  <c r="F40" i="16"/>
  <c r="H13" i="16"/>
  <c r="H16" i="16"/>
  <c r="H12" i="16"/>
  <c r="H11" i="16"/>
  <c r="H18" i="16"/>
  <c r="H19" i="16"/>
  <c r="H20" i="16"/>
  <c r="F21" i="16"/>
  <c r="J21" i="16"/>
  <c r="H35" i="16"/>
  <c r="H36" i="16"/>
  <c r="H39" i="16"/>
  <c r="H44" i="16"/>
  <c r="J55" i="16"/>
  <c r="J46" i="16" l="1"/>
  <c r="F46" i="16"/>
  <c r="J56" i="16" s="1"/>
  <c r="H15" i="16" l="1"/>
  <c r="D21" i="16"/>
  <c r="C63" i="11" l="1"/>
  <c r="D63" i="11"/>
  <c r="E63" i="11"/>
  <c r="F63" i="11"/>
  <c r="K29" i="11" l="1"/>
  <c r="K30" i="11"/>
  <c r="K31" i="11"/>
  <c r="K32" i="11"/>
  <c r="K33" i="11"/>
  <c r="K34" i="11"/>
  <c r="G29" i="11"/>
  <c r="G30" i="11"/>
  <c r="G31" i="11"/>
  <c r="G32" i="11"/>
  <c r="G33" i="11"/>
  <c r="G34" i="11"/>
  <c r="K18" i="11"/>
  <c r="K19" i="11"/>
  <c r="K20" i="11"/>
  <c r="K21" i="11"/>
  <c r="K22" i="11"/>
  <c r="K23" i="11"/>
  <c r="K24" i="11"/>
  <c r="K25" i="11"/>
  <c r="K26" i="11"/>
  <c r="K27" i="11"/>
  <c r="K28" i="11"/>
  <c r="G18" i="11"/>
  <c r="G19" i="11"/>
  <c r="G20" i="11"/>
  <c r="G21" i="11"/>
  <c r="G22" i="11"/>
  <c r="G23" i="11"/>
  <c r="G24" i="11"/>
  <c r="G25" i="11"/>
  <c r="G26" i="11"/>
  <c r="G27" i="11"/>
  <c r="G28" i="11"/>
  <c r="G16" i="11"/>
  <c r="G17" i="11"/>
  <c r="G6" i="11"/>
  <c r="G7" i="11"/>
  <c r="G8" i="11"/>
  <c r="G9" i="11"/>
  <c r="G10" i="11"/>
  <c r="G11" i="11"/>
  <c r="G12" i="11"/>
  <c r="G13" i="11"/>
  <c r="G14" i="11"/>
  <c r="G15" i="11"/>
  <c r="G5" i="11"/>
  <c r="K64" i="11" l="1"/>
  <c r="K65" i="11" s="1"/>
  <c r="G63" i="11"/>
  <c r="O38" i="12"/>
  <c r="M38" i="12"/>
  <c r="J38" i="12"/>
  <c r="I38" i="12"/>
  <c r="H38" i="12"/>
  <c r="G38" i="12"/>
  <c r="P37" i="12"/>
  <c r="P36" i="12"/>
  <c r="N36" i="12"/>
  <c r="N38" i="12" s="1"/>
  <c r="P35" i="12"/>
  <c r="P34" i="12"/>
  <c r="L34" i="12"/>
  <c r="L38" i="12" s="1"/>
  <c r="K34" i="12"/>
  <c r="K38" i="12" s="1"/>
  <c r="P33" i="12"/>
  <c r="P38" i="12" s="1"/>
  <c r="O31" i="12"/>
  <c r="O40" i="12" s="1"/>
  <c r="J31" i="12"/>
  <c r="J40" i="12" s="1"/>
  <c r="I31" i="12"/>
  <c r="I40" i="12" s="1"/>
  <c r="G31" i="12"/>
  <c r="G40" i="12" s="1"/>
  <c r="P30" i="12"/>
  <c r="N29" i="12"/>
  <c r="N31" i="12" s="1"/>
  <c r="M29" i="12"/>
  <c r="M31" i="12" s="1"/>
  <c r="M40" i="12" s="1"/>
  <c r="P28" i="12"/>
  <c r="H27" i="12"/>
  <c r="P27" i="12" s="1"/>
  <c r="P26" i="12"/>
  <c r="P25" i="12"/>
  <c r="H24" i="12"/>
  <c r="P24" i="12" s="1"/>
  <c r="P23" i="12"/>
  <c r="P22" i="12"/>
  <c r="P21" i="12"/>
  <c r="H20" i="12"/>
  <c r="P20" i="12" s="1"/>
  <c r="P19" i="12"/>
  <c r="L18" i="12"/>
  <c r="L31" i="12" s="1"/>
  <c r="L40" i="12" s="1"/>
  <c r="K18" i="12"/>
  <c r="K31" i="12" s="1"/>
  <c r="K40" i="12" s="1"/>
  <c r="P17" i="12"/>
  <c r="P16" i="12"/>
  <c r="H15" i="12"/>
  <c r="P15" i="12" s="1"/>
  <c r="P14" i="12"/>
  <c r="P13" i="12"/>
  <c r="P12" i="12"/>
  <c r="H11" i="12"/>
  <c r="P11" i="12" s="1"/>
  <c r="P10" i="12"/>
  <c r="P9" i="12"/>
  <c r="P8" i="12"/>
  <c r="H7" i="12"/>
  <c r="H31" i="12" s="1"/>
  <c r="H40" i="12" s="1"/>
  <c r="P6" i="12"/>
  <c r="P5" i="12"/>
  <c r="P4" i="12"/>
  <c r="K17" i="11"/>
  <c r="K16" i="11"/>
  <c r="K15" i="11"/>
  <c r="K14" i="11"/>
  <c r="K13" i="11"/>
  <c r="K11" i="11"/>
  <c r="K10" i="11"/>
  <c r="K9" i="11"/>
  <c r="K8" i="11"/>
  <c r="K7" i="11"/>
  <c r="K6" i="11"/>
  <c r="K5" i="11"/>
  <c r="K63" i="11" l="1"/>
  <c r="B24" i="7"/>
  <c r="H17" i="16"/>
  <c r="B21" i="16"/>
  <c r="C24" i="7"/>
  <c r="J5" i="11"/>
  <c r="J6" i="11" s="1"/>
  <c r="J7" i="11" s="1"/>
  <c r="J8" i="11" s="1"/>
  <c r="J9" i="11" s="1"/>
  <c r="J10" i="11" s="1"/>
  <c r="J11" i="11" s="1"/>
  <c r="N40" i="12"/>
  <c r="B38" i="16"/>
  <c r="H38" i="16" s="1"/>
  <c r="P18" i="12"/>
  <c r="P29" i="12"/>
  <c r="P7" i="12"/>
  <c r="P31" i="12" s="1"/>
  <c r="P40" i="12" s="1"/>
  <c r="C4" i="12" s="1"/>
  <c r="C6" i="12" s="1"/>
  <c r="H32" i="16" l="1"/>
  <c r="H37" i="16"/>
  <c r="H31" i="16"/>
  <c r="H21" i="16"/>
  <c r="J12" i="11"/>
  <c r="J13" i="11" s="1"/>
  <c r="J14" i="11" s="1"/>
  <c r="J15" i="11" s="1"/>
  <c r="J16" i="11" s="1"/>
  <c r="J17" i="11" s="1"/>
  <c r="G64" i="11"/>
  <c r="H33" i="16"/>
  <c r="H30" i="16"/>
  <c r="H29" i="16"/>
  <c r="B40" i="16" l="1"/>
  <c r="J18" i="1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H28" i="16"/>
  <c r="D40" i="16"/>
  <c r="D43" i="16" s="1"/>
  <c r="F24" i="7"/>
  <c r="B43" i="16" l="1"/>
  <c r="B46" i="16" s="1"/>
  <c r="F52" i="16" s="1"/>
  <c r="F55" i="16" s="1"/>
  <c r="F56" i="16" s="1"/>
  <c r="H40" i="16"/>
  <c r="H43" i="16" s="1"/>
  <c r="H46" i="16" s="1"/>
  <c r="D46" i="16" l="1"/>
  <c r="H52" i="16" l="1"/>
  <c r="H55" i="16" s="1"/>
  <c r="H56" i="16" s="1"/>
  <c r="B25" i="7"/>
  <c r="H24" i="7"/>
  <c r="E24" i="7"/>
</calcChain>
</file>

<file path=xl/comments1.xml><?xml version="1.0" encoding="utf-8"?>
<comments xmlns="http://schemas.openxmlformats.org/spreadsheetml/2006/main">
  <authors>
    <author>Yvette</author>
  </authors>
  <commentList>
    <comment ref="N29" authorId="0">
      <text>
        <r>
          <rPr>
            <b/>
            <sz val="9"/>
            <color indexed="81"/>
            <rFont val="Tahoma"/>
            <family val="2"/>
          </rPr>
          <t>Yvette:</t>
        </r>
        <r>
          <rPr>
            <sz val="9"/>
            <color indexed="81"/>
            <rFont val="Tahoma"/>
            <family val="2"/>
          </rPr>
          <t xml:space="preserve">
Zumba teacher £50
Refreshments £44.26</t>
        </r>
      </text>
    </comment>
    <comment ref="M37" authorId="0">
      <text>
        <r>
          <rPr>
            <b/>
            <sz val="9"/>
            <color indexed="81"/>
            <rFont val="Tahoma"/>
            <family val="2"/>
          </rPr>
          <t>Yvette:</t>
        </r>
        <r>
          <rPr>
            <sz val="9"/>
            <color indexed="81"/>
            <rFont val="Tahoma"/>
            <family val="2"/>
          </rPr>
          <t xml:space="preserve">
mileage expenses
</t>
        </r>
      </text>
    </comment>
  </commentList>
</comments>
</file>

<file path=xl/sharedStrings.xml><?xml version="1.0" encoding="utf-8"?>
<sst xmlns="http://schemas.openxmlformats.org/spreadsheetml/2006/main" count="348" uniqueCount="208">
  <si>
    <t>Total</t>
  </si>
  <si>
    <t>£</t>
  </si>
  <si>
    <t>John Hockley</t>
  </si>
  <si>
    <t>Date</t>
  </si>
  <si>
    <t>Peoples Health Trust</t>
  </si>
  <si>
    <t>Other Income</t>
  </si>
  <si>
    <t>Activities</t>
  </si>
  <si>
    <t>Staff Salaries</t>
  </si>
  <si>
    <t>Staff Training</t>
  </si>
  <si>
    <t>Recruitment</t>
  </si>
  <si>
    <t>Forum Expenses</t>
  </si>
  <si>
    <t>Insurance</t>
  </si>
  <si>
    <t>Accountancy Fees</t>
  </si>
  <si>
    <t>Payroll Expenses</t>
  </si>
  <si>
    <t>AGM Expenses</t>
  </si>
  <si>
    <t>Office Supplies</t>
  </si>
  <si>
    <t>Mobiles</t>
  </si>
  <si>
    <t>Travel Expenses</t>
  </si>
  <si>
    <t>Balance</t>
  </si>
  <si>
    <t>SOFA (P &amp; L)</t>
  </si>
  <si>
    <t>BALANCE SHEET</t>
  </si>
  <si>
    <t>Dr</t>
  </si>
  <si>
    <t>Cr</t>
  </si>
  <si>
    <t>Cash at Bank</t>
  </si>
  <si>
    <t>Training income</t>
  </si>
  <si>
    <t>IHAG meetings</t>
  </si>
  <si>
    <t>Accountants Fees</t>
  </si>
  <si>
    <t>Advertising</t>
  </si>
  <si>
    <t>Office Expenses</t>
  </si>
  <si>
    <t>Details</t>
  </si>
  <si>
    <t>Total Income</t>
  </si>
  <si>
    <t>Chq/BACS/Chq</t>
  </si>
  <si>
    <t>Rec</t>
  </si>
  <si>
    <t>Total Exp</t>
  </si>
  <si>
    <t>HMRC</t>
  </si>
  <si>
    <t>Accounts</t>
  </si>
  <si>
    <t>Balance b/fwd</t>
  </si>
  <si>
    <t>ID Mobile Ltd</t>
  </si>
  <si>
    <t>DD</t>
  </si>
  <si>
    <t>Ann Wilson</t>
  </si>
  <si>
    <t>Genty Lee</t>
  </si>
  <si>
    <t>Leroy Reid</t>
  </si>
  <si>
    <t xml:space="preserve">Totals </t>
  </si>
  <si>
    <t>Balance c/fwd</t>
  </si>
  <si>
    <t>Meetings</t>
  </si>
  <si>
    <t>ACTIVE COMMUNITIES - PEOPLES HEALTH TRUST</t>
  </si>
  <si>
    <t>Income</t>
  </si>
  <si>
    <t>Expenditure</t>
  </si>
  <si>
    <t>Net Salaries</t>
  </si>
  <si>
    <t>HMRC NI ER</t>
  </si>
  <si>
    <t>HMRC NI EE</t>
  </si>
  <si>
    <t>Travel Exp</t>
  </si>
  <si>
    <t>Activity Costs</t>
  </si>
  <si>
    <t>Payroll Fees</t>
  </si>
  <si>
    <t>Expenditure as  at</t>
  </si>
  <si>
    <t>000883</t>
  </si>
  <si>
    <t>SCC Partnership</t>
  </si>
  <si>
    <t>000886</t>
  </si>
  <si>
    <t>DBS Check GL</t>
  </si>
  <si>
    <t>Repayable</t>
  </si>
  <si>
    <t>000890</t>
  </si>
  <si>
    <t>To include:</t>
  </si>
  <si>
    <t>FPO</t>
  </si>
  <si>
    <t>DD's mobiles</t>
  </si>
  <si>
    <t>Cancellation mobiles</t>
  </si>
  <si>
    <t>HMRC rebate</t>
  </si>
  <si>
    <t>Sub Total</t>
  </si>
  <si>
    <t>Accruals</t>
  </si>
  <si>
    <t>D Haythorne</t>
  </si>
  <si>
    <t>TOTAL EXPENDITURE</t>
  </si>
  <si>
    <t>Equity/Reserves 2016/17</t>
  </si>
  <si>
    <t>Surplus/(deficit) 2017/18</t>
  </si>
  <si>
    <t>SCTCF Training</t>
  </si>
  <si>
    <t>Grants/               Funding</t>
  </si>
  <si>
    <t>ID Mobile</t>
  </si>
  <si>
    <t>Travel &amp; Subsistence Expenses</t>
  </si>
  <si>
    <t>Subscriptions</t>
  </si>
  <si>
    <t>Action for Carers</t>
  </si>
  <si>
    <t>S Haythorne</t>
  </si>
  <si>
    <t>NHS SE Coast</t>
  </si>
  <si>
    <t>Big Lottery</t>
  </si>
  <si>
    <t>External Training Consultants</t>
  </si>
  <si>
    <t>Training/Meetings/Support</t>
  </si>
  <si>
    <t>Date of approval</t>
  </si>
  <si>
    <t>Print Name</t>
  </si>
  <si>
    <t>Signature</t>
  </si>
  <si>
    <t>B5 Liabilities</t>
  </si>
  <si>
    <t>When due (optional)</t>
  </si>
  <si>
    <t>Amount due (optional)</t>
  </si>
  <si>
    <t>Fund to which liability relates</t>
  </si>
  <si>
    <t>B4 Assets retained for the charity’s own use</t>
  </si>
  <si>
    <t>Current value (optional)</t>
  </si>
  <si>
    <t>Cost (optional)</t>
  </si>
  <si>
    <t>Fund to which asset belongs</t>
  </si>
  <si>
    <t>B3 Investment assets</t>
  </si>
  <si>
    <t>B2 Other monetary assets</t>
  </si>
  <si>
    <t>to nearest £</t>
  </si>
  <si>
    <t xml:space="preserve">Endowment funds </t>
  </si>
  <si>
    <t xml:space="preserve">Restricted funds </t>
  </si>
  <si>
    <t xml:space="preserve">Unrestricted funds </t>
  </si>
  <si>
    <t>(agree balances with receipts and payments account(s))</t>
  </si>
  <si>
    <t>B1 Cash funds</t>
  </si>
  <si>
    <t xml:space="preserve">Details </t>
  </si>
  <si>
    <t>Categories</t>
  </si>
  <si>
    <t>Section B Statement of assets and liabilities at the end of the period</t>
  </si>
  <si>
    <t>Cash funds this year end</t>
  </si>
  <si>
    <t xml:space="preserve">A6 Cash funds last year end </t>
  </si>
  <si>
    <t>A5 Transfers between funds</t>
  </si>
  <si>
    <t>Net of receipts/(payments)</t>
  </si>
  <si>
    <t>A3 Payments</t>
  </si>
  <si>
    <t>Surrey County Council</t>
  </si>
  <si>
    <t xml:space="preserve">A1 Receipts </t>
  </si>
  <si>
    <t>to the nearest £</t>
  </si>
  <si>
    <t>to the nearest      £</t>
  </si>
  <si>
    <t>Last year</t>
  </si>
  <si>
    <t>Total funds</t>
  </si>
  <si>
    <t>Endowment funds</t>
  </si>
  <si>
    <t>Restricted funds</t>
  </si>
  <si>
    <t>Unrestricted funds</t>
  </si>
  <si>
    <t>Section A Receipts and payments</t>
  </si>
  <si>
    <t>Period end date</t>
  </si>
  <si>
    <t>To</t>
  </si>
  <si>
    <t>Period start date</t>
  </si>
  <si>
    <t>For the period from</t>
  </si>
  <si>
    <t>Receipts and payments accounts</t>
  </si>
  <si>
    <t>CC16a</t>
  </si>
  <si>
    <t>No (if any)</t>
  </si>
  <si>
    <t>Surrey Gypsy Travelle Communities Forum</t>
  </si>
  <si>
    <t>Training Income</t>
  </si>
  <si>
    <t>Training Consultants</t>
  </si>
  <si>
    <t>Activity Expenses</t>
  </si>
  <si>
    <t>Dods</t>
  </si>
  <si>
    <r>
      <t>Total cash funds</t>
    </r>
    <r>
      <rPr>
        <i/>
        <sz val="11"/>
        <rFont val="Arial"/>
        <family val="2"/>
      </rPr>
      <t xml:space="preserve"> </t>
    </r>
  </si>
  <si>
    <r>
      <t>Signed by one or two trustees on behalf of all the trustees</t>
    </r>
    <r>
      <rPr>
        <sz val="11"/>
        <color indexed="11"/>
        <rFont val="Arial"/>
        <family val="2"/>
      </rPr>
      <t xml:space="preserve"> </t>
    </r>
  </si>
  <si>
    <t>Pay back unspent grant</t>
  </si>
  <si>
    <t>01.04.2018</t>
  </si>
  <si>
    <t>31.03.2019</t>
  </si>
  <si>
    <t>3.4.18</t>
  </si>
  <si>
    <t>Jeremy Harte</t>
  </si>
  <si>
    <t>Website &amp; Internet</t>
  </si>
  <si>
    <t>6.4.18</t>
  </si>
  <si>
    <t>11.4.18</t>
  </si>
  <si>
    <t>Ann Wilson - IHAG Meeting</t>
  </si>
  <si>
    <t>3.5.18</t>
  </si>
  <si>
    <t>Citizens Advice</t>
  </si>
  <si>
    <t>4.5.18</t>
  </si>
  <si>
    <t>8.5.18</t>
  </si>
  <si>
    <t>John Hockley - Ash Youth Centre</t>
  </si>
  <si>
    <t>10.5.18</t>
  </si>
  <si>
    <t>14.5.18</t>
  </si>
  <si>
    <t>Miss H Thomas - Rural Life Project</t>
  </si>
  <si>
    <t>SCC Walton Oak School</t>
  </si>
  <si>
    <t>18.5.18</t>
  </si>
  <si>
    <t>Central Surry Heath</t>
  </si>
  <si>
    <t>U-Explore</t>
  </si>
  <si>
    <t>21.5.18</t>
  </si>
  <si>
    <t>John Hockley - Rural Life Project</t>
  </si>
  <si>
    <t>22.5.18</t>
  </si>
  <si>
    <t>Salvation Army</t>
  </si>
  <si>
    <t>25.5.18</t>
  </si>
  <si>
    <t>Lumen Learning</t>
  </si>
  <si>
    <t>29.5.18</t>
  </si>
  <si>
    <t>SCC Oakwood School</t>
  </si>
  <si>
    <t>31.5.18</t>
  </si>
  <si>
    <t>NCYPE Young Epilepsy</t>
  </si>
  <si>
    <t>4.6.18</t>
  </si>
  <si>
    <t>Godalming deposit</t>
  </si>
  <si>
    <t>6.6.18</t>
  </si>
  <si>
    <t>7.6.18</t>
  </si>
  <si>
    <t>Roma Civil Society Chq: 000876</t>
  </si>
  <si>
    <t>25.6.18</t>
  </si>
  <si>
    <t>Florence Halfon - Romany Day</t>
  </si>
  <si>
    <t>9.7.18</t>
  </si>
  <si>
    <t>11.7.18</t>
  </si>
  <si>
    <t>12.7.18</t>
  </si>
  <si>
    <t>23.7.18</t>
  </si>
  <si>
    <t>S Legg</t>
  </si>
  <si>
    <t>STR Baptist Church</t>
  </si>
  <si>
    <t>Genty Lee - Epsom</t>
  </si>
  <si>
    <t>1.8.18</t>
  </si>
  <si>
    <t>Elmbridge B.C.</t>
  </si>
  <si>
    <t>6.8.18</t>
  </si>
  <si>
    <t>John Hockley - Epsom</t>
  </si>
  <si>
    <t>8.8.18</t>
  </si>
  <si>
    <t>6.9.18</t>
  </si>
  <si>
    <t>7.9.18</t>
  </si>
  <si>
    <t>CHD Living</t>
  </si>
  <si>
    <t>9.10.18</t>
  </si>
  <si>
    <t>1.11.18</t>
  </si>
  <si>
    <t>The Traveller Movement</t>
  </si>
  <si>
    <t>7.11.18</t>
  </si>
  <si>
    <t>12.11.18</t>
  </si>
  <si>
    <t>13.11.18</t>
  </si>
  <si>
    <t>SJL Grundy</t>
  </si>
  <si>
    <t>HF Sutton</t>
  </si>
  <si>
    <t>15.11.18</t>
  </si>
  <si>
    <t>7.12.18</t>
  </si>
  <si>
    <t>8.1.19</t>
  </si>
  <si>
    <t>21.1.19</t>
  </si>
  <si>
    <t>6.2.19</t>
  </si>
  <si>
    <t>11.2.19</t>
  </si>
  <si>
    <t>Ann Wilson's Funeral Tribute</t>
  </si>
  <si>
    <t>11.3.19</t>
  </si>
  <si>
    <t>Website/Internet</t>
  </si>
  <si>
    <t>Total Paymnets</t>
  </si>
  <si>
    <t>SURREY GYPSY TRAVELLER COMMUNITY RELATIONS  FORUM - TRIAL BALANCE 31st March 2019</t>
  </si>
  <si>
    <t>TB @ 31/03/2019</t>
  </si>
  <si>
    <t>SURREY GYPSY TRAVELLER COMMUNITIES  FORUM - CASH BOOK April 2018 to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</si>
</sst>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_-;\-* #,##0.00_-;_-* \-??_-;_-@_-"/>
    <numFmt numFmtId="165" formatCode="_-* #,##0_-;\-* #,##0_-;_-* &quot;-&quot;??_-;_-@_-"/>
    <numFmt numFmtId="166" formatCode="_(* #,##0.00_);_(* \(\ #,##0.00\ \);_(* &quot;-&quot;??_);_(\ @_ \)"/>
    <numFmt numFmtId="167" formatCode="_(* #,##0.00_);_(* \(#,##0.00\);_(* &quot;-&quot;??_);_(@_)"/>
    <numFmt numFmtId="168" formatCode="[$-809]dd\ mmmm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23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b/>
      <sz val="11"/>
      <color indexed="9"/>
      <name val="Arial"/>
      <family val="2"/>
    </font>
    <font>
      <b/>
      <sz val="11"/>
      <color indexed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indexed="11"/>
      <name val="Arial"/>
      <family val="2"/>
    </font>
    <font>
      <sz val="11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43" fontId="0" fillId="0" borderId="0" xfId="1" applyFont="1"/>
    <xf numFmtId="0" fontId="0" fillId="0" borderId="5" xfId="0" applyBorder="1"/>
    <xf numFmtId="43" fontId="0" fillId="0" borderId="6" xfId="1" applyFont="1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0" fillId="0" borderId="5" xfId="1" applyFont="1" applyBorder="1"/>
    <xf numFmtId="43" fontId="0" fillId="0" borderId="7" xfId="1" applyFont="1" applyBorder="1"/>
    <xf numFmtId="0" fontId="0" fillId="0" borderId="7" xfId="0" applyBorder="1"/>
    <xf numFmtId="43" fontId="0" fillId="0" borderId="5" xfId="0" applyNumberFormat="1" applyBorder="1"/>
    <xf numFmtId="43" fontId="0" fillId="0" borderId="0" xfId="0" applyNumberFormat="1"/>
    <xf numFmtId="43" fontId="0" fillId="0" borderId="8" xfId="1" applyFont="1" applyBorder="1"/>
    <xf numFmtId="0" fontId="3" fillId="0" borderId="0" xfId="0" applyFont="1" applyAlignment="1"/>
    <xf numFmtId="43" fontId="3" fillId="0" borderId="5" xfId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4" fontId="3" fillId="0" borderId="5" xfId="0" applyNumberFormat="1" applyFont="1" applyBorder="1"/>
    <xf numFmtId="0" fontId="3" fillId="0" borderId="5" xfId="0" applyFont="1" applyBorder="1"/>
    <xf numFmtId="43" fontId="3" fillId="0" borderId="5" xfId="1" applyFont="1" applyBorder="1"/>
    <xf numFmtId="14" fontId="6" fillId="0" borderId="5" xfId="0" applyNumberFormat="1" applyFont="1" applyBorder="1"/>
    <xf numFmtId="0" fontId="6" fillId="0" borderId="5" xfId="0" applyFont="1" applyBorder="1"/>
    <xf numFmtId="43" fontId="6" fillId="0" borderId="5" xfId="1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Fill="1" applyBorder="1"/>
    <xf numFmtId="43" fontId="2" fillId="0" borderId="5" xfId="1" applyFont="1" applyBorder="1"/>
    <xf numFmtId="0" fontId="0" fillId="0" borderId="5" xfId="0" applyBorder="1" applyAlignment="1">
      <alignment horizontal="center"/>
    </xf>
    <xf numFmtId="43" fontId="1" fillId="0" borderId="5" xfId="1" applyFont="1" applyBorder="1"/>
    <xf numFmtId="0" fontId="0" fillId="0" borderId="0" xfId="0" applyAlignment="1">
      <alignment horizontal="center"/>
    </xf>
    <xf numFmtId="43" fontId="3" fillId="0" borderId="0" xfId="1" applyFont="1"/>
    <xf numFmtId="0" fontId="2" fillId="0" borderId="5" xfId="0" applyFont="1" applyBorder="1" applyAlignment="1">
      <alignment horizontal="center"/>
    </xf>
    <xf numFmtId="0" fontId="6" fillId="0" borderId="0" xfId="0" applyFont="1"/>
    <xf numFmtId="43" fontId="3" fillId="0" borderId="1" xfId="1" applyFont="1" applyBorder="1"/>
    <xf numFmtId="0" fontId="9" fillId="0" borderId="0" xfId="0" applyFont="1" applyAlignment="1"/>
    <xf numFmtId="0" fontId="9" fillId="0" borderId="5" xfId="0" applyFont="1" applyBorder="1" applyAlignment="1">
      <alignment horizontal="center"/>
    </xf>
    <xf numFmtId="43" fontId="6" fillId="0" borderId="5" xfId="1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43" fontId="3" fillId="0" borderId="9" xfId="0" applyNumberFormat="1" applyFont="1" applyBorder="1"/>
    <xf numFmtId="43" fontId="2" fillId="0" borderId="0" xfId="1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3" xfId="1" applyFont="1" applyBorder="1"/>
    <xf numFmtId="14" fontId="10" fillId="0" borderId="0" xfId="0" applyNumberFormat="1" applyFont="1"/>
    <xf numFmtId="43" fontId="3" fillId="0" borderId="0" xfId="1" applyFont="1" applyBorder="1"/>
    <xf numFmtId="43" fontId="3" fillId="0" borderId="9" xfId="1" applyFont="1" applyBorder="1"/>
    <xf numFmtId="0" fontId="9" fillId="0" borderId="8" xfId="0" applyFont="1" applyBorder="1"/>
    <xf numFmtId="43" fontId="3" fillId="0" borderId="8" xfId="1" applyFont="1" applyBorder="1"/>
    <xf numFmtId="43" fontId="6" fillId="0" borderId="8" xfId="1" applyFont="1" applyBorder="1"/>
    <xf numFmtId="0" fontId="0" fillId="0" borderId="5" xfId="0" applyFont="1" applyBorder="1"/>
    <xf numFmtId="0" fontId="0" fillId="0" borderId="0" xfId="0" applyFont="1"/>
    <xf numFmtId="0" fontId="0" fillId="0" borderId="5" xfId="0" applyBorder="1" applyAlignment="1">
      <alignment wrapText="1"/>
    </xf>
    <xf numFmtId="43" fontId="3" fillId="0" borderId="0" xfId="1" applyFont="1" applyAlignment="1"/>
    <xf numFmtId="0" fontId="0" fillId="0" borderId="5" xfId="0" applyBorder="1" applyAlignment="1">
      <alignment horizontal="center"/>
    </xf>
    <xf numFmtId="0" fontId="11" fillId="0" borderId="0" xfId="2" applyFont="1" applyFill="1" applyBorder="1" applyAlignment="1">
      <alignment horizontal="center" vertical="top"/>
    </xf>
    <xf numFmtId="0" fontId="11" fillId="0" borderId="0" xfId="2" applyFont="1" applyFill="1" applyBorder="1" applyAlignment="1">
      <alignment horizontal="right" vertical="top" wrapText="1"/>
    </xf>
    <xf numFmtId="0" fontId="11" fillId="0" borderId="12" xfId="2" applyFont="1" applyBorder="1" applyAlignment="1">
      <alignment horizontal="center" vertical="center" wrapText="1"/>
    </xf>
    <xf numFmtId="0" fontId="11" fillId="0" borderId="0" xfId="2" applyFont="1" applyBorder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4" fillId="0" borderId="0" xfId="2" applyFont="1" applyBorder="1" applyAlignment="1" applyProtection="1">
      <alignment horizontal="center" wrapText="1"/>
      <protection locked="0"/>
    </xf>
    <xf numFmtId="0" fontId="13" fillId="0" borderId="0" xfId="2" applyFont="1" applyBorder="1" applyAlignment="1" applyProtection="1">
      <alignment vertical="top"/>
      <protection locked="0"/>
    </xf>
    <xf numFmtId="0" fontId="13" fillId="0" borderId="0" xfId="2" applyFont="1" applyProtection="1">
      <protection locked="0"/>
    </xf>
    <xf numFmtId="0" fontId="13" fillId="0" borderId="0" xfId="2" applyFont="1" applyAlignment="1" applyProtection="1">
      <alignment horizontal="left" vertical="top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right"/>
      <protection locked="0"/>
    </xf>
    <xf numFmtId="0" fontId="13" fillId="0" borderId="0" xfId="2" applyFont="1" applyBorder="1" applyAlignment="1" applyProtection="1">
      <alignment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left" vertical="top"/>
      <protection locked="0"/>
    </xf>
    <xf numFmtId="41" fontId="11" fillId="0" borderId="0" xfId="17" applyNumberFormat="1" applyFont="1" applyProtection="1">
      <protection locked="0"/>
    </xf>
    <xf numFmtId="0" fontId="11" fillId="0" borderId="3" xfId="2" applyFont="1" applyBorder="1" applyProtection="1">
      <protection locked="0"/>
    </xf>
    <xf numFmtId="0" fontId="17" fillId="3" borderId="0" xfId="2" applyFont="1" applyFill="1" applyBorder="1" applyAlignment="1" applyProtection="1">
      <protection locked="0"/>
    </xf>
    <xf numFmtId="41" fontId="17" fillId="3" borderId="0" xfId="17" applyNumberFormat="1" applyFont="1" applyFill="1" applyBorder="1" applyAlignment="1" applyProtection="1">
      <protection locked="0"/>
    </xf>
    <xf numFmtId="0" fontId="13" fillId="3" borderId="0" xfId="2" applyFont="1" applyFill="1" applyBorder="1" applyAlignment="1" applyProtection="1">
      <protection locked="0"/>
    </xf>
    <xf numFmtId="0" fontId="11" fillId="3" borderId="0" xfId="2" applyFont="1" applyFill="1" applyBorder="1" applyProtection="1">
      <protection locked="0"/>
    </xf>
    <xf numFmtId="0" fontId="11" fillId="0" borderId="0" xfId="2" applyFont="1"/>
    <xf numFmtId="0" fontId="13" fillId="0" borderId="0" xfId="2" applyFont="1" applyBorder="1" applyAlignment="1" applyProtection="1">
      <alignment horizontal="center" vertical="center"/>
      <protection locked="0"/>
    </xf>
    <xf numFmtId="41" fontId="13" fillId="0" borderId="0" xfId="17" applyNumberFormat="1" applyFont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1" fillId="0" borderId="0" xfId="2" applyFont="1" applyBorder="1" applyAlignment="1" applyProtection="1">
      <alignment wrapText="1"/>
      <protection locked="0"/>
    </xf>
    <xf numFmtId="41" fontId="18" fillId="0" borderId="0" xfId="17" applyNumberFormat="1" applyFont="1" applyAlignment="1" applyProtection="1">
      <alignment horizontal="right" vertical="center" wrapText="1"/>
      <protection locked="0"/>
    </xf>
    <xf numFmtId="0" fontId="11" fillId="0" borderId="5" xfId="2" applyFont="1" applyBorder="1" applyAlignment="1" applyProtection="1">
      <alignment horizontal="left" wrapText="1"/>
      <protection locked="0"/>
    </xf>
    <xf numFmtId="41" fontId="13" fillId="0" borderId="5" xfId="17" applyNumberFormat="1" applyFont="1" applyBorder="1" applyAlignment="1" applyProtection="1">
      <alignment vertical="center" wrapText="1"/>
      <protection locked="0"/>
    </xf>
    <xf numFmtId="165" fontId="13" fillId="0" borderId="0" xfId="17" applyNumberFormat="1" applyFont="1" applyAlignment="1" applyProtection="1">
      <alignment vertical="center" wrapText="1"/>
      <protection locked="0"/>
    </xf>
    <xf numFmtId="165" fontId="13" fillId="0" borderId="5" xfId="17" applyNumberFormat="1" applyFont="1" applyBorder="1" applyAlignment="1" applyProtection="1">
      <alignment vertical="center" wrapText="1"/>
      <protection locked="0"/>
    </xf>
    <xf numFmtId="165" fontId="13" fillId="2" borderId="5" xfId="17" applyNumberFormat="1" applyFont="1" applyFill="1" applyBorder="1" applyAlignment="1" applyProtection="1">
      <alignment vertical="center" wrapText="1"/>
    </xf>
    <xf numFmtId="0" fontId="19" fillId="0" borderId="0" xfId="2" applyFont="1" applyAlignment="1" applyProtection="1">
      <alignment horizontal="right" wrapText="1"/>
      <protection locked="0"/>
    </xf>
    <xf numFmtId="41" fontId="13" fillId="2" borderId="17" xfId="17" applyNumberFormat="1" applyFont="1" applyFill="1" applyBorder="1" applyAlignment="1" applyProtection="1">
      <alignment vertical="center" wrapText="1"/>
    </xf>
    <xf numFmtId="165" fontId="13" fillId="0" borderId="15" xfId="17" applyNumberFormat="1" applyFont="1" applyBorder="1" applyAlignment="1" applyProtection="1">
      <alignment vertical="center" wrapText="1"/>
      <protection locked="0"/>
    </xf>
    <xf numFmtId="165" fontId="13" fillId="2" borderId="17" xfId="17" applyNumberFormat="1" applyFont="1" applyFill="1" applyBorder="1" applyAlignment="1" applyProtection="1">
      <alignment vertical="center" wrapText="1"/>
    </xf>
    <xf numFmtId="0" fontId="11" fillId="0" borderId="0" xfId="2" applyFont="1" applyAlignment="1" applyProtection="1">
      <alignment wrapText="1"/>
      <protection locked="0"/>
    </xf>
    <xf numFmtId="41" fontId="11" fillId="0" borderId="0" xfId="17" applyNumberFormat="1" applyFont="1" applyAlignment="1" applyProtection="1">
      <alignment wrapText="1"/>
      <protection locked="0"/>
    </xf>
    <xf numFmtId="41" fontId="13" fillId="0" borderId="0" xfId="17" applyNumberFormat="1" applyFont="1" applyAlignment="1" applyProtection="1">
      <alignment horizontal="right" vertical="top" wrapText="1"/>
      <protection locked="0"/>
    </xf>
    <xf numFmtId="0" fontId="11" fillId="0" borderId="0" xfId="2" applyFont="1" applyBorder="1" applyAlignment="1" applyProtection="1">
      <alignment vertical="top" wrapText="1"/>
      <protection locked="0"/>
    </xf>
    <xf numFmtId="43" fontId="13" fillId="0" borderId="5" xfId="1" applyFont="1" applyBorder="1" applyAlignment="1" applyProtection="1">
      <alignment horizontal="right" vertical="top" wrapText="1"/>
      <protection locked="0"/>
    </xf>
    <xf numFmtId="43" fontId="11" fillId="0" borderId="0" xfId="1" applyFont="1" applyAlignment="1" applyProtection="1">
      <alignment vertical="top" wrapText="1"/>
      <protection locked="0"/>
    </xf>
    <xf numFmtId="43" fontId="11" fillId="0" borderId="5" xfId="1" applyFont="1" applyBorder="1" applyAlignment="1" applyProtection="1">
      <alignment vertical="top" wrapText="1"/>
      <protection locked="0"/>
    </xf>
    <xf numFmtId="165" fontId="13" fillId="2" borderId="5" xfId="17" applyNumberFormat="1" applyFont="1" applyFill="1" applyBorder="1" applyAlignment="1" applyProtection="1">
      <alignment wrapText="1"/>
    </xf>
    <xf numFmtId="165" fontId="13" fillId="0" borderId="5" xfId="17" applyNumberFormat="1" applyFont="1" applyBorder="1" applyAlignment="1" applyProtection="1">
      <alignment wrapText="1"/>
      <protection locked="0"/>
    </xf>
    <xf numFmtId="0" fontId="11" fillId="0" borderId="5" xfId="2" applyFont="1" applyBorder="1" applyAlignment="1" applyProtection="1">
      <alignment horizontal="left" vertical="top" wrapText="1"/>
      <protection locked="0"/>
    </xf>
    <xf numFmtId="41" fontId="13" fillId="0" borderId="5" xfId="17" applyNumberFormat="1" applyFont="1" applyBorder="1" applyAlignment="1" applyProtection="1">
      <alignment wrapText="1"/>
      <protection locked="0"/>
    </xf>
    <xf numFmtId="165" fontId="13" fillId="0" borderId="0" xfId="17" applyNumberFormat="1" applyFont="1" applyBorder="1" applyAlignment="1" applyProtection="1">
      <alignment wrapText="1"/>
      <protection locked="0"/>
    </xf>
    <xf numFmtId="165" fontId="13" fillId="0" borderId="0" xfId="17" applyNumberFormat="1" applyFont="1" applyAlignment="1" applyProtection="1">
      <alignment wrapText="1"/>
      <protection locked="0"/>
    </xf>
    <xf numFmtId="0" fontId="11" fillId="0" borderId="0" xfId="2" applyFont="1" applyBorder="1" applyAlignment="1" applyProtection="1">
      <alignment vertical="top"/>
      <protection locked="0"/>
    </xf>
    <xf numFmtId="0" fontId="19" fillId="0" borderId="0" xfId="2" applyFont="1" applyAlignment="1" applyProtection="1">
      <alignment horizontal="right" vertical="top" wrapText="1"/>
      <protection locked="0"/>
    </xf>
    <xf numFmtId="41" fontId="13" fillId="2" borderId="17" xfId="17" applyNumberFormat="1" applyFont="1" applyFill="1" applyBorder="1" applyAlignment="1" applyProtection="1">
      <alignment wrapText="1"/>
    </xf>
    <xf numFmtId="165" fontId="13" fillId="0" borderId="22" xfId="17" applyNumberFormat="1" applyFont="1" applyBorder="1" applyAlignment="1" applyProtection="1">
      <alignment wrapText="1"/>
      <protection locked="0"/>
    </xf>
    <xf numFmtId="165" fontId="13" fillId="2" borderId="17" xfId="17" applyNumberFormat="1" applyFont="1" applyFill="1" applyBorder="1" applyAlignment="1" applyProtection="1">
      <alignment wrapText="1"/>
    </xf>
    <xf numFmtId="41" fontId="11" fillId="0" borderId="0" xfId="17" applyNumberFormat="1" applyFont="1" applyAlignment="1" applyProtection="1">
      <protection locked="0"/>
    </xf>
    <xf numFmtId="0" fontId="11" fillId="0" borderId="0" xfId="2" applyFont="1" applyAlignment="1" applyProtection="1">
      <protection locked="0"/>
    </xf>
    <xf numFmtId="0" fontId="11" fillId="0" borderId="21" xfId="2" applyFont="1" applyBorder="1" applyAlignment="1" applyProtection="1">
      <protection locked="0"/>
    </xf>
    <xf numFmtId="0" fontId="11" fillId="0" borderId="0" xfId="2" applyFont="1" applyBorder="1" applyAlignment="1" applyProtection="1">
      <protection locked="0"/>
    </xf>
    <xf numFmtId="41" fontId="11" fillId="0" borderId="0" xfId="17" applyNumberFormat="1" applyFont="1" applyBorder="1" applyAlignment="1" applyProtection="1">
      <protection locked="0"/>
    </xf>
    <xf numFmtId="0" fontId="19" fillId="0" borderId="0" xfId="2" applyFont="1" applyBorder="1" applyAlignment="1" applyProtection="1">
      <alignment horizontal="right" vertical="top"/>
      <protection locked="0"/>
    </xf>
    <xf numFmtId="41" fontId="13" fillId="2" borderId="20" xfId="17" applyNumberFormat="1" applyFont="1" applyFill="1" applyBorder="1" applyAlignment="1" applyProtection="1">
      <alignment horizontal="right" wrapText="1"/>
    </xf>
    <xf numFmtId="165" fontId="13" fillId="0" borderId="0" xfId="17" applyNumberFormat="1" applyFont="1" applyAlignment="1" applyProtection="1">
      <alignment horizontal="right" wrapText="1"/>
      <protection locked="0"/>
    </xf>
    <xf numFmtId="165" fontId="13" fillId="2" borderId="20" xfId="17" applyNumberFormat="1" applyFont="1" applyFill="1" applyBorder="1" applyAlignment="1" applyProtection="1">
      <alignment horizontal="right" wrapText="1"/>
    </xf>
    <xf numFmtId="41" fontId="13" fillId="0" borderId="19" xfId="17" applyNumberFormat="1" applyFont="1" applyBorder="1" applyAlignment="1" applyProtection="1">
      <alignment horizontal="right" wrapText="1"/>
      <protection locked="0"/>
    </xf>
    <xf numFmtId="165" fontId="13" fillId="0" borderId="19" xfId="17" applyNumberFormat="1" applyFont="1" applyBorder="1" applyAlignment="1" applyProtection="1">
      <alignment horizontal="right" wrapText="1"/>
      <protection locked="0"/>
    </xf>
    <xf numFmtId="165" fontId="13" fillId="0" borderId="19" xfId="17" applyNumberFormat="1" applyFont="1" applyBorder="1" applyAlignment="1" applyProtection="1">
      <alignment wrapText="1"/>
      <protection locked="0"/>
    </xf>
    <xf numFmtId="41" fontId="13" fillId="0" borderId="16" xfId="17" applyNumberFormat="1" applyFont="1" applyBorder="1" applyAlignment="1" applyProtection="1">
      <alignment horizontal="right" wrapText="1"/>
      <protection locked="0"/>
    </xf>
    <xf numFmtId="165" fontId="13" fillId="0" borderId="16" xfId="17" applyNumberFormat="1" applyFont="1" applyBorder="1" applyAlignment="1" applyProtection="1">
      <alignment horizontal="right" wrapText="1"/>
      <protection locked="0"/>
    </xf>
    <xf numFmtId="165" fontId="13" fillId="0" borderId="16" xfId="17" applyNumberFormat="1" applyFont="1" applyBorder="1" applyAlignment="1" applyProtection="1">
      <alignment wrapText="1"/>
      <protection locked="0"/>
    </xf>
    <xf numFmtId="165" fontId="13" fillId="2" borderId="18" xfId="17" applyNumberFormat="1" applyFont="1" applyFill="1" applyBorder="1" applyAlignment="1" applyProtection="1">
      <alignment wrapText="1"/>
    </xf>
    <xf numFmtId="41" fontId="13" fillId="2" borderId="17" xfId="17" applyNumberFormat="1" applyFont="1" applyFill="1" applyBorder="1" applyAlignment="1" applyProtection="1">
      <alignment horizontal="right" wrapText="1"/>
    </xf>
    <xf numFmtId="165" fontId="13" fillId="2" borderId="17" xfId="17" applyNumberFormat="1" applyFont="1" applyFill="1" applyBorder="1" applyAlignment="1" applyProtection="1">
      <alignment horizontal="right" wrapText="1"/>
    </xf>
    <xf numFmtId="0" fontId="17" fillId="3" borderId="0" xfId="2" applyFont="1" applyFill="1" applyBorder="1" applyAlignment="1" applyProtection="1">
      <alignment vertical="center"/>
      <protection locked="0"/>
    </xf>
    <xf numFmtId="41" fontId="17" fillId="3" borderId="0" xfId="17" applyNumberFormat="1" applyFont="1" applyFill="1" applyBorder="1" applyAlignment="1" applyProtection="1">
      <alignment vertical="center"/>
      <protection locked="0"/>
    </xf>
    <xf numFmtId="0" fontId="13" fillId="3" borderId="0" xfId="2" applyFont="1" applyFill="1" applyBorder="1" applyAlignment="1" applyProtection="1">
      <alignment vertical="center"/>
      <protection locked="0"/>
    </xf>
    <xf numFmtId="0" fontId="11" fillId="3" borderId="0" xfId="2" applyFont="1" applyFill="1" applyBorder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horizontal="center" vertical="top" wrapText="1"/>
      <protection locked="0"/>
    </xf>
    <xf numFmtId="165" fontId="11" fillId="0" borderId="0" xfId="17" applyNumberFormat="1" applyFont="1" applyAlignment="1" applyProtection="1">
      <alignment vertical="center" wrapText="1"/>
      <protection locked="0"/>
    </xf>
    <xf numFmtId="165" fontId="13" fillId="0" borderId="16" xfId="17" applyNumberFormat="1" applyFont="1" applyBorder="1" applyAlignment="1" applyProtection="1">
      <alignment vertical="center" wrapText="1"/>
      <protection locked="0"/>
    </xf>
    <xf numFmtId="165" fontId="11" fillId="0" borderId="15" xfId="17" applyNumberFormat="1" applyFont="1" applyBorder="1" applyAlignment="1" applyProtection="1">
      <alignment vertical="center" wrapText="1"/>
      <protection locked="0"/>
    </xf>
    <xf numFmtId="165" fontId="13" fillId="2" borderId="13" xfId="17" applyNumberFormat="1" applyFont="1" applyFill="1" applyBorder="1" applyAlignment="1" applyProtection="1">
      <alignment vertical="center" wrapText="1"/>
    </xf>
    <xf numFmtId="0" fontId="11" fillId="0" borderId="14" xfId="2" applyFont="1" applyBorder="1" applyAlignment="1" applyProtection="1">
      <alignment vertical="top" wrapText="1"/>
      <protection locked="0"/>
    </xf>
    <xf numFmtId="0" fontId="16" fillId="0" borderId="0" xfId="2" applyFont="1" applyBorder="1" applyAlignment="1" applyProtection="1">
      <alignment vertical="top" wrapText="1"/>
      <protection locked="0"/>
    </xf>
    <xf numFmtId="0" fontId="16" fillId="2" borderId="0" xfId="2" applyFont="1" applyFill="1" applyBorder="1" applyAlignment="1" applyProtection="1">
      <alignment wrapText="1"/>
    </xf>
    <xf numFmtId="165" fontId="13" fillId="0" borderId="0" xfId="17" applyNumberFormat="1" applyFont="1" applyAlignment="1" applyProtection="1">
      <alignment vertical="top" wrapText="1"/>
      <protection locked="0"/>
    </xf>
    <xf numFmtId="165" fontId="13" fillId="0" borderId="5" xfId="17" applyNumberFormat="1" applyFont="1" applyBorder="1" applyAlignment="1" applyProtection="1">
      <alignment vertical="top" wrapText="1"/>
      <protection locked="0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3" fillId="0" borderId="0" xfId="2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horizontal="center" vertical="top" wrapText="1"/>
      <protection locked="0"/>
    </xf>
    <xf numFmtId="0" fontId="11" fillId="0" borderId="5" xfId="2" applyFont="1" applyBorder="1" applyAlignment="1" applyProtection="1">
      <alignment vertical="top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Border="1" applyAlignment="1" applyProtection="1">
      <alignment horizontal="center" vertical="top" wrapText="1"/>
      <protection locked="0"/>
    </xf>
    <xf numFmtId="168" fontId="13" fillId="0" borderId="5" xfId="17" applyNumberFormat="1" applyFont="1" applyBorder="1" applyAlignment="1" applyProtection="1">
      <alignment vertical="top" wrapText="1"/>
      <protection locked="0"/>
    </xf>
    <xf numFmtId="0" fontId="11" fillId="0" borderId="0" xfId="2" applyFont="1" applyBorder="1" applyAlignment="1" applyProtection="1">
      <alignment horizontal="right" vertical="top" wrapText="1"/>
      <protection locked="0"/>
    </xf>
    <xf numFmtId="41" fontId="11" fillId="0" borderId="0" xfId="17" applyNumberFormat="1" applyFont="1" applyBorder="1" applyAlignment="1" applyProtection="1">
      <alignment vertical="top" wrapText="1"/>
      <protection locked="0"/>
    </xf>
    <xf numFmtId="0" fontId="11" fillId="0" borderId="0" xfId="2" applyFont="1" applyAlignment="1">
      <alignment vertical="top" wrapText="1"/>
    </xf>
    <xf numFmtId="0" fontId="11" fillId="0" borderId="0" xfId="2" applyFont="1" applyBorder="1" applyAlignment="1">
      <alignment horizontal="center"/>
    </xf>
    <xf numFmtId="0" fontId="11" fillId="0" borderId="5" xfId="2" applyFont="1" applyBorder="1" applyAlignment="1"/>
    <xf numFmtId="0" fontId="13" fillId="0" borderId="5" xfId="2" applyFont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10" xfId="2" applyFont="1" applyBorder="1"/>
    <xf numFmtId="0" fontId="11" fillId="0" borderId="4" xfId="2" applyFont="1" applyBorder="1"/>
    <xf numFmtId="0" fontId="11" fillId="0" borderId="5" xfId="2" applyFont="1" applyBorder="1" applyAlignment="1">
      <alignment horizontal="center"/>
    </xf>
    <xf numFmtId="0" fontId="22" fillId="0" borderId="10" xfId="2" applyFont="1" applyBorder="1" applyAlignment="1">
      <alignment vertical="top" wrapText="1"/>
    </xf>
    <xf numFmtId="0" fontId="22" fillId="0" borderId="4" xfId="2" applyFont="1" applyBorder="1" applyAlignment="1">
      <alignment vertical="top" wrapText="1"/>
    </xf>
    <xf numFmtId="0" fontId="11" fillId="0" borderId="5" xfId="2" applyFont="1" applyFill="1" applyBorder="1" applyAlignment="1">
      <alignment horizontal="center" vertical="top"/>
    </xf>
    <xf numFmtId="0" fontId="13" fillId="0" borderId="12" xfId="2" applyFont="1" applyBorder="1" applyAlignment="1" applyProtection="1">
      <alignment vertical="top" wrapText="1"/>
      <protection locked="0"/>
    </xf>
    <xf numFmtId="0" fontId="11" fillId="0" borderId="12" xfId="2" applyFont="1" applyBorder="1" applyAlignment="1" applyProtection="1">
      <alignment vertical="top" wrapText="1"/>
      <protection locked="0"/>
    </xf>
    <xf numFmtId="41" fontId="11" fillId="0" borderId="5" xfId="17" applyNumberFormat="1" applyFont="1" applyBorder="1" applyAlignment="1" applyProtection="1">
      <alignment horizontal="left" vertical="top" wrapText="1"/>
      <protection locked="0"/>
    </xf>
    <xf numFmtId="41" fontId="11" fillId="0" borderId="0" xfId="17" applyNumberFormat="1" applyFont="1" applyProtection="1">
      <protection locked="0"/>
    </xf>
    <xf numFmtId="0" fontId="11" fillId="0" borderId="0" xfId="2" applyFont="1" applyAlignment="1" applyProtection="1">
      <alignment horizontal="center" vertical="top" wrapText="1"/>
      <protection locked="0"/>
    </xf>
    <xf numFmtId="0" fontId="11" fillId="0" borderId="0" xfId="2" applyFont="1" applyBorder="1" applyAlignment="1" applyProtection="1">
      <alignment vertical="top" wrapText="1"/>
      <protection locked="0"/>
    </xf>
    <xf numFmtId="0" fontId="12" fillId="0" borderId="2" xfId="2" applyFont="1" applyBorder="1" applyAlignment="1" applyProtection="1">
      <alignment horizontal="left" wrapText="1"/>
      <protection locked="0"/>
    </xf>
    <xf numFmtId="41" fontId="11" fillId="0" borderId="0" xfId="17" applyNumberFormat="1" applyFont="1" applyBorder="1" applyProtection="1">
      <protection locked="0"/>
    </xf>
    <xf numFmtId="0" fontId="11" fillId="0" borderId="0" xfId="2" applyFont="1" applyAlignment="1" applyProtection="1">
      <alignment vertical="top" wrapText="1"/>
      <protection locked="0"/>
    </xf>
    <xf numFmtId="41" fontId="19" fillId="0" borderId="3" xfId="17" applyNumberFormat="1" applyFont="1" applyBorder="1" applyAlignment="1" applyProtection="1">
      <alignment horizontal="right" vertical="center" wrapText="1"/>
      <protection locked="0"/>
    </xf>
    <xf numFmtId="0" fontId="11" fillId="0" borderId="0" xfId="2" applyFont="1" applyBorder="1" applyAlignment="1" applyProtection="1">
      <alignment horizontal="right" wrapText="1"/>
      <protection locked="0"/>
    </xf>
    <xf numFmtId="41" fontId="14" fillId="0" borderId="0" xfId="17" applyNumberFormat="1" applyFont="1" applyBorder="1" applyAlignment="1" applyProtection="1">
      <alignment horizontal="left" wrapText="1"/>
      <protection locked="0"/>
    </xf>
    <xf numFmtId="41" fontId="13" fillId="0" borderId="2" xfId="17" applyNumberFormat="1" applyFont="1" applyBorder="1" applyAlignment="1" applyProtection="1">
      <alignment horizontal="right" vertical="top" wrapText="1"/>
      <protection locked="0"/>
    </xf>
    <xf numFmtId="41" fontId="11" fillId="0" borderId="10" xfId="17" applyNumberFormat="1" applyFont="1" applyBorder="1" applyAlignment="1" applyProtection="1">
      <alignment horizontal="left" vertical="top" wrapText="1"/>
      <protection locked="0"/>
    </xf>
    <xf numFmtId="41" fontId="11" fillId="0" borderId="4" xfId="17" applyNumberFormat="1" applyFont="1" applyBorder="1" applyAlignment="1" applyProtection="1">
      <alignment horizontal="left" vertical="top" wrapText="1"/>
      <protection locked="0"/>
    </xf>
    <xf numFmtId="41" fontId="11" fillId="0" borderId="11" xfId="17" applyNumberFormat="1" applyFont="1" applyBorder="1" applyAlignment="1" applyProtection="1">
      <alignment horizontal="left" vertical="top" wrapText="1"/>
      <protection locked="0"/>
    </xf>
    <xf numFmtId="0" fontId="11" fillId="0" borderId="0" xfId="2" applyFont="1" applyProtection="1">
      <protection locked="0"/>
    </xf>
    <xf numFmtId="0" fontId="11" fillId="0" borderId="26" xfId="2" applyFont="1" applyBorder="1" applyAlignment="1" applyProtection="1">
      <alignment horizontal="left" vertical="top"/>
      <protection locked="0"/>
    </xf>
    <xf numFmtId="0" fontId="15" fillId="0" borderId="3" xfId="2" applyFont="1" applyBorder="1" applyAlignment="1" applyProtection="1">
      <alignment horizontal="left" vertical="top"/>
      <protection locked="0"/>
    </xf>
    <xf numFmtId="0" fontId="15" fillId="0" borderId="26" xfId="2" applyFont="1" applyBorder="1" applyAlignment="1" applyProtection="1">
      <alignment horizontal="left" vertical="top" wrapText="1"/>
      <protection locked="0"/>
    </xf>
    <xf numFmtId="0" fontId="15" fillId="0" borderId="25" xfId="2" applyFont="1" applyBorder="1" applyAlignment="1" applyProtection="1">
      <alignment horizontal="left" vertical="top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0" fontId="13" fillId="0" borderId="8" xfId="2" applyFont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left" vertical="top"/>
      <protection locked="0"/>
    </xf>
    <xf numFmtId="0" fontId="13" fillId="0" borderId="2" xfId="2" applyFont="1" applyBorder="1" applyAlignment="1" applyProtection="1">
      <alignment horizontal="left" vertical="top"/>
      <protection locked="0"/>
    </xf>
    <xf numFmtId="0" fontId="15" fillId="0" borderId="24" xfId="2" applyFont="1" applyBorder="1" applyAlignment="1" applyProtection="1">
      <alignment horizontal="left" vertical="top" wrapText="1"/>
      <protection locked="0"/>
    </xf>
    <xf numFmtId="0" fontId="15" fillId="0" borderId="23" xfId="2" applyFont="1" applyBorder="1" applyAlignment="1" applyProtection="1">
      <alignment horizontal="left" vertical="top" wrapText="1"/>
      <protection locked="0"/>
    </xf>
    <xf numFmtId="0" fontId="13" fillId="0" borderId="0" xfId="2" applyFont="1" applyBorder="1" applyAlignment="1" applyProtection="1">
      <alignment horizontal="center" vertical="top"/>
      <protection locked="0"/>
    </xf>
    <xf numFmtId="0" fontId="15" fillId="0" borderId="0" xfId="2" applyFont="1" applyBorder="1" applyAlignment="1" applyProtection="1">
      <alignment horizontal="center" vertical="top"/>
      <protection locked="0"/>
    </xf>
    <xf numFmtId="0" fontId="13" fillId="0" borderId="26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3" fillId="0" borderId="23" xfId="2" applyFont="1" applyBorder="1" applyAlignment="1" applyProtection="1">
      <alignment horizontal="center" vertical="center" wrapText="1"/>
      <protection locked="0"/>
    </xf>
    <xf numFmtId="0" fontId="16" fillId="0" borderId="26" xfId="2" applyFont="1" applyBorder="1" applyAlignment="1" applyProtection="1">
      <alignment horizontal="center" vertical="top" wrapText="1"/>
      <protection locked="0"/>
    </xf>
    <xf numFmtId="0" fontId="16" fillId="0" borderId="25" xfId="2" applyFont="1" applyBorder="1" applyAlignment="1" applyProtection="1">
      <alignment horizontal="center" vertical="top" wrapText="1"/>
      <protection locked="0"/>
    </xf>
    <xf numFmtId="0" fontId="11" fillId="0" borderId="24" xfId="2" applyFont="1" applyBorder="1" applyAlignment="1" applyProtection="1">
      <protection locked="0"/>
    </xf>
    <xf numFmtId="0" fontId="11" fillId="0" borderId="23" xfId="2" applyFont="1" applyBorder="1" applyAlignment="1" applyProtection="1"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13" fillId="2" borderId="17" xfId="1" applyFont="1" applyFill="1" applyBorder="1" applyAlignment="1" applyProtection="1">
      <alignment horizontal="right" wrapText="1"/>
    </xf>
  </cellXfs>
  <cellStyles count="18">
    <cellStyle name="Comma" xfId="1" builtinId="3"/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Comma 8" xfId="17"/>
    <cellStyle name="Currency 2" xfId="10"/>
    <cellStyle name="Normal" xfId="0" builtinId="0"/>
    <cellStyle name="Normal 2" xfId="2"/>
    <cellStyle name="Normal 3" xfId="11"/>
    <cellStyle name="Normal 4" xfId="12"/>
    <cellStyle name="Normal 4 2" xfId="13"/>
    <cellStyle name="Normal 5" xfId="14"/>
    <cellStyle name="Normal 6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8</xdr:row>
      <xdr:rowOff>133350</xdr:rowOff>
    </xdr:from>
    <xdr:to>
      <xdr:col>6</xdr:col>
      <xdr:colOff>95250</xdr:colOff>
      <xdr:row>8</xdr:row>
      <xdr:rowOff>228600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124325" y="16573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285750</xdr:colOff>
      <xdr:row>49</xdr:row>
      <xdr:rowOff>190500</xdr:rowOff>
    </xdr:from>
    <xdr:to>
      <xdr:col>8</xdr:col>
      <xdr:colOff>104775</xdr:colOff>
      <xdr:row>49</xdr:row>
      <xdr:rowOff>285750</xdr:rowOff>
    </xdr:to>
    <xdr:sp macro="" textlink="">
      <xdr:nvSpPr>
        <xdr:cNvPr id="4" name="Rectangle 8"/>
        <xdr:cNvSpPr>
          <a:spLocks noChangeArrowheads="1"/>
        </xdr:cNvSpPr>
      </xdr:nvSpPr>
      <xdr:spPr bwMode="auto">
        <a:xfrm>
          <a:off x="5162550" y="10287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285750</xdr:colOff>
      <xdr:row>56</xdr:row>
      <xdr:rowOff>190500</xdr:rowOff>
    </xdr:from>
    <xdr:to>
      <xdr:col>8</xdr:col>
      <xdr:colOff>104775</xdr:colOff>
      <xdr:row>56</xdr:row>
      <xdr:rowOff>285750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>
          <a:off x="5162550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466725</xdr:colOff>
      <xdr:row>23</xdr:row>
      <xdr:rowOff>0</xdr:rowOff>
    </xdr:from>
    <xdr:to>
      <xdr:col>6</xdr:col>
      <xdr:colOff>95250</xdr:colOff>
      <xdr:row>23</xdr:row>
      <xdr:rowOff>0</xdr:rowOff>
    </xdr:to>
    <xdr:sp macro="" textlink="">
      <xdr:nvSpPr>
        <xdr:cNvPr id="6" name="Rectangle 13"/>
        <xdr:cNvSpPr>
          <a:spLocks noChangeArrowheads="1"/>
        </xdr:cNvSpPr>
      </xdr:nvSpPr>
      <xdr:spPr bwMode="auto">
        <a:xfrm>
          <a:off x="4124325" y="5143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466725</xdr:colOff>
      <xdr:row>8</xdr:row>
      <xdr:rowOff>133350</xdr:rowOff>
    </xdr:from>
    <xdr:to>
      <xdr:col>6</xdr:col>
      <xdr:colOff>95250</xdr:colOff>
      <xdr:row>8</xdr:row>
      <xdr:rowOff>228600</xdr:rowOff>
    </xdr:to>
    <xdr:sp macro="" textlink="">
      <xdr:nvSpPr>
        <xdr:cNvPr id="7" name="Rectangle 14"/>
        <xdr:cNvSpPr>
          <a:spLocks noChangeArrowheads="1"/>
        </xdr:cNvSpPr>
      </xdr:nvSpPr>
      <xdr:spPr bwMode="auto">
        <a:xfrm>
          <a:off x="4124325" y="16573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2095500" cy="431800"/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16" zoomScale="75" zoomScaleNormal="85" workbookViewId="0">
      <selection activeCell="B45" sqref="B45"/>
    </sheetView>
  </sheetViews>
  <sheetFormatPr defaultRowHeight="14.25" x14ac:dyDescent="0.2"/>
  <cols>
    <col min="1" max="1" width="31.7109375" style="65" customWidth="1"/>
    <col min="2" max="2" width="15.42578125" style="78" customWidth="1"/>
    <col min="3" max="3" width="1.7109375" style="65" customWidth="1"/>
    <col min="4" max="4" width="15.42578125" style="65" customWidth="1"/>
    <col min="5" max="5" width="1.5703125" style="65" customWidth="1"/>
    <col min="6" max="6" width="15.42578125" style="65" customWidth="1"/>
    <col min="7" max="7" width="1.42578125" style="65" customWidth="1"/>
    <col min="8" max="8" width="15.42578125" style="65" customWidth="1"/>
    <col min="9" max="9" width="1.5703125" style="65" customWidth="1"/>
    <col min="10" max="10" width="14.7109375" style="64" customWidth="1"/>
    <col min="11" max="256" width="9.140625" style="65"/>
    <col min="257" max="257" width="31.7109375" style="65" customWidth="1"/>
    <col min="258" max="258" width="15.42578125" style="65" customWidth="1"/>
    <col min="259" max="259" width="1.7109375" style="65" customWidth="1"/>
    <col min="260" max="260" width="15.42578125" style="65" customWidth="1"/>
    <col min="261" max="261" width="1.5703125" style="65" customWidth="1"/>
    <col min="262" max="262" width="15.42578125" style="65" customWidth="1"/>
    <col min="263" max="263" width="1.42578125" style="65" customWidth="1"/>
    <col min="264" max="264" width="15.42578125" style="65" customWidth="1"/>
    <col min="265" max="265" width="1.5703125" style="65" customWidth="1"/>
    <col min="266" max="266" width="14.7109375" style="65" customWidth="1"/>
    <col min="267" max="512" width="9.140625" style="65"/>
    <col min="513" max="513" width="31.7109375" style="65" customWidth="1"/>
    <col min="514" max="514" width="15.42578125" style="65" customWidth="1"/>
    <col min="515" max="515" width="1.7109375" style="65" customWidth="1"/>
    <col min="516" max="516" width="15.42578125" style="65" customWidth="1"/>
    <col min="517" max="517" width="1.5703125" style="65" customWidth="1"/>
    <col min="518" max="518" width="15.42578125" style="65" customWidth="1"/>
    <col min="519" max="519" width="1.42578125" style="65" customWidth="1"/>
    <col min="520" max="520" width="15.42578125" style="65" customWidth="1"/>
    <col min="521" max="521" width="1.5703125" style="65" customWidth="1"/>
    <col min="522" max="522" width="14.7109375" style="65" customWidth="1"/>
    <col min="523" max="768" width="9.140625" style="65"/>
    <col min="769" max="769" width="31.7109375" style="65" customWidth="1"/>
    <col min="770" max="770" width="15.42578125" style="65" customWidth="1"/>
    <col min="771" max="771" width="1.7109375" style="65" customWidth="1"/>
    <col min="772" max="772" width="15.42578125" style="65" customWidth="1"/>
    <col min="773" max="773" width="1.5703125" style="65" customWidth="1"/>
    <col min="774" max="774" width="15.42578125" style="65" customWidth="1"/>
    <col min="775" max="775" width="1.42578125" style="65" customWidth="1"/>
    <col min="776" max="776" width="15.42578125" style="65" customWidth="1"/>
    <col min="777" max="777" width="1.5703125" style="65" customWidth="1"/>
    <col min="778" max="778" width="14.7109375" style="65" customWidth="1"/>
    <col min="779" max="1024" width="9.140625" style="65"/>
    <col min="1025" max="1025" width="31.7109375" style="65" customWidth="1"/>
    <col min="1026" max="1026" width="15.42578125" style="65" customWidth="1"/>
    <col min="1027" max="1027" width="1.7109375" style="65" customWidth="1"/>
    <col min="1028" max="1028" width="15.42578125" style="65" customWidth="1"/>
    <col min="1029" max="1029" width="1.5703125" style="65" customWidth="1"/>
    <col min="1030" max="1030" width="15.42578125" style="65" customWidth="1"/>
    <col min="1031" max="1031" width="1.42578125" style="65" customWidth="1"/>
    <col min="1032" max="1032" width="15.42578125" style="65" customWidth="1"/>
    <col min="1033" max="1033" width="1.5703125" style="65" customWidth="1"/>
    <col min="1034" max="1034" width="14.7109375" style="65" customWidth="1"/>
    <col min="1035" max="1280" width="9.140625" style="65"/>
    <col min="1281" max="1281" width="31.7109375" style="65" customWidth="1"/>
    <col min="1282" max="1282" width="15.42578125" style="65" customWidth="1"/>
    <col min="1283" max="1283" width="1.7109375" style="65" customWidth="1"/>
    <col min="1284" max="1284" width="15.42578125" style="65" customWidth="1"/>
    <col min="1285" max="1285" width="1.5703125" style="65" customWidth="1"/>
    <col min="1286" max="1286" width="15.42578125" style="65" customWidth="1"/>
    <col min="1287" max="1287" width="1.42578125" style="65" customWidth="1"/>
    <col min="1288" max="1288" width="15.42578125" style="65" customWidth="1"/>
    <col min="1289" max="1289" width="1.5703125" style="65" customWidth="1"/>
    <col min="1290" max="1290" width="14.7109375" style="65" customWidth="1"/>
    <col min="1291" max="1536" width="9.140625" style="65"/>
    <col min="1537" max="1537" width="31.7109375" style="65" customWidth="1"/>
    <col min="1538" max="1538" width="15.42578125" style="65" customWidth="1"/>
    <col min="1539" max="1539" width="1.7109375" style="65" customWidth="1"/>
    <col min="1540" max="1540" width="15.42578125" style="65" customWidth="1"/>
    <col min="1541" max="1541" width="1.5703125" style="65" customWidth="1"/>
    <col min="1542" max="1542" width="15.42578125" style="65" customWidth="1"/>
    <col min="1543" max="1543" width="1.42578125" style="65" customWidth="1"/>
    <col min="1544" max="1544" width="15.42578125" style="65" customWidth="1"/>
    <col min="1545" max="1545" width="1.5703125" style="65" customWidth="1"/>
    <col min="1546" max="1546" width="14.7109375" style="65" customWidth="1"/>
    <col min="1547" max="1792" width="9.140625" style="65"/>
    <col min="1793" max="1793" width="31.7109375" style="65" customWidth="1"/>
    <col min="1794" max="1794" width="15.42578125" style="65" customWidth="1"/>
    <col min="1795" max="1795" width="1.7109375" style="65" customWidth="1"/>
    <col min="1796" max="1796" width="15.42578125" style="65" customWidth="1"/>
    <col min="1797" max="1797" width="1.5703125" style="65" customWidth="1"/>
    <col min="1798" max="1798" width="15.42578125" style="65" customWidth="1"/>
    <col min="1799" max="1799" width="1.42578125" style="65" customWidth="1"/>
    <col min="1800" max="1800" width="15.42578125" style="65" customWidth="1"/>
    <col min="1801" max="1801" width="1.5703125" style="65" customWidth="1"/>
    <col min="1802" max="1802" width="14.7109375" style="65" customWidth="1"/>
    <col min="1803" max="2048" width="9.140625" style="65"/>
    <col min="2049" max="2049" width="31.7109375" style="65" customWidth="1"/>
    <col min="2050" max="2050" width="15.42578125" style="65" customWidth="1"/>
    <col min="2051" max="2051" width="1.7109375" style="65" customWidth="1"/>
    <col min="2052" max="2052" width="15.42578125" style="65" customWidth="1"/>
    <col min="2053" max="2053" width="1.5703125" style="65" customWidth="1"/>
    <col min="2054" max="2054" width="15.42578125" style="65" customWidth="1"/>
    <col min="2055" max="2055" width="1.42578125" style="65" customWidth="1"/>
    <col min="2056" max="2056" width="15.42578125" style="65" customWidth="1"/>
    <col min="2057" max="2057" width="1.5703125" style="65" customWidth="1"/>
    <col min="2058" max="2058" width="14.7109375" style="65" customWidth="1"/>
    <col min="2059" max="2304" width="9.140625" style="65"/>
    <col min="2305" max="2305" width="31.7109375" style="65" customWidth="1"/>
    <col min="2306" max="2306" width="15.42578125" style="65" customWidth="1"/>
    <col min="2307" max="2307" width="1.7109375" style="65" customWidth="1"/>
    <col min="2308" max="2308" width="15.42578125" style="65" customWidth="1"/>
    <col min="2309" max="2309" width="1.5703125" style="65" customWidth="1"/>
    <col min="2310" max="2310" width="15.42578125" style="65" customWidth="1"/>
    <col min="2311" max="2311" width="1.42578125" style="65" customWidth="1"/>
    <col min="2312" max="2312" width="15.42578125" style="65" customWidth="1"/>
    <col min="2313" max="2313" width="1.5703125" style="65" customWidth="1"/>
    <col min="2314" max="2314" width="14.7109375" style="65" customWidth="1"/>
    <col min="2315" max="2560" width="9.140625" style="65"/>
    <col min="2561" max="2561" width="31.7109375" style="65" customWidth="1"/>
    <col min="2562" max="2562" width="15.42578125" style="65" customWidth="1"/>
    <col min="2563" max="2563" width="1.7109375" style="65" customWidth="1"/>
    <col min="2564" max="2564" width="15.42578125" style="65" customWidth="1"/>
    <col min="2565" max="2565" width="1.5703125" style="65" customWidth="1"/>
    <col min="2566" max="2566" width="15.42578125" style="65" customWidth="1"/>
    <col min="2567" max="2567" width="1.42578125" style="65" customWidth="1"/>
    <col min="2568" max="2568" width="15.42578125" style="65" customWidth="1"/>
    <col min="2569" max="2569" width="1.5703125" style="65" customWidth="1"/>
    <col min="2570" max="2570" width="14.7109375" style="65" customWidth="1"/>
    <col min="2571" max="2816" width="9.140625" style="65"/>
    <col min="2817" max="2817" width="31.7109375" style="65" customWidth="1"/>
    <col min="2818" max="2818" width="15.42578125" style="65" customWidth="1"/>
    <col min="2819" max="2819" width="1.7109375" style="65" customWidth="1"/>
    <col min="2820" max="2820" width="15.42578125" style="65" customWidth="1"/>
    <col min="2821" max="2821" width="1.5703125" style="65" customWidth="1"/>
    <col min="2822" max="2822" width="15.42578125" style="65" customWidth="1"/>
    <col min="2823" max="2823" width="1.42578125" style="65" customWidth="1"/>
    <col min="2824" max="2824" width="15.42578125" style="65" customWidth="1"/>
    <col min="2825" max="2825" width="1.5703125" style="65" customWidth="1"/>
    <col min="2826" max="2826" width="14.7109375" style="65" customWidth="1"/>
    <col min="2827" max="3072" width="9.140625" style="65"/>
    <col min="3073" max="3073" width="31.7109375" style="65" customWidth="1"/>
    <col min="3074" max="3074" width="15.42578125" style="65" customWidth="1"/>
    <col min="3075" max="3075" width="1.7109375" style="65" customWidth="1"/>
    <col min="3076" max="3076" width="15.42578125" style="65" customWidth="1"/>
    <col min="3077" max="3077" width="1.5703125" style="65" customWidth="1"/>
    <col min="3078" max="3078" width="15.42578125" style="65" customWidth="1"/>
    <col min="3079" max="3079" width="1.42578125" style="65" customWidth="1"/>
    <col min="3080" max="3080" width="15.42578125" style="65" customWidth="1"/>
    <col min="3081" max="3081" width="1.5703125" style="65" customWidth="1"/>
    <col min="3082" max="3082" width="14.7109375" style="65" customWidth="1"/>
    <col min="3083" max="3328" width="9.140625" style="65"/>
    <col min="3329" max="3329" width="31.7109375" style="65" customWidth="1"/>
    <col min="3330" max="3330" width="15.42578125" style="65" customWidth="1"/>
    <col min="3331" max="3331" width="1.7109375" style="65" customWidth="1"/>
    <col min="3332" max="3332" width="15.42578125" style="65" customWidth="1"/>
    <col min="3333" max="3333" width="1.5703125" style="65" customWidth="1"/>
    <col min="3334" max="3334" width="15.42578125" style="65" customWidth="1"/>
    <col min="3335" max="3335" width="1.42578125" style="65" customWidth="1"/>
    <col min="3336" max="3336" width="15.42578125" style="65" customWidth="1"/>
    <col min="3337" max="3337" width="1.5703125" style="65" customWidth="1"/>
    <col min="3338" max="3338" width="14.7109375" style="65" customWidth="1"/>
    <col min="3339" max="3584" width="9.140625" style="65"/>
    <col min="3585" max="3585" width="31.7109375" style="65" customWidth="1"/>
    <col min="3586" max="3586" width="15.42578125" style="65" customWidth="1"/>
    <col min="3587" max="3587" width="1.7109375" style="65" customWidth="1"/>
    <col min="3588" max="3588" width="15.42578125" style="65" customWidth="1"/>
    <col min="3589" max="3589" width="1.5703125" style="65" customWidth="1"/>
    <col min="3590" max="3590" width="15.42578125" style="65" customWidth="1"/>
    <col min="3591" max="3591" width="1.42578125" style="65" customWidth="1"/>
    <col min="3592" max="3592" width="15.42578125" style="65" customWidth="1"/>
    <col min="3593" max="3593" width="1.5703125" style="65" customWidth="1"/>
    <col min="3594" max="3594" width="14.7109375" style="65" customWidth="1"/>
    <col min="3595" max="3840" width="9.140625" style="65"/>
    <col min="3841" max="3841" width="31.7109375" style="65" customWidth="1"/>
    <col min="3842" max="3842" width="15.42578125" style="65" customWidth="1"/>
    <col min="3843" max="3843" width="1.7109375" style="65" customWidth="1"/>
    <col min="3844" max="3844" width="15.42578125" style="65" customWidth="1"/>
    <col min="3845" max="3845" width="1.5703125" style="65" customWidth="1"/>
    <col min="3846" max="3846" width="15.42578125" style="65" customWidth="1"/>
    <col min="3847" max="3847" width="1.42578125" style="65" customWidth="1"/>
    <col min="3848" max="3848" width="15.42578125" style="65" customWidth="1"/>
    <col min="3849" max="3849" width="1.5703125" style="65" customWidth="1"/>
    <col min="3850" max="3850" width="14.7109375" style="65" customWidth="1"/>
    <col min="3851" max="4096" width="9.140625" style="65"/>
    <col min="4097" max="4097" width="31.7109375" style="65" customWidth="1"/>
    <col min="4098" max="4098" width="15.42578125" style="65" customWidth="1"/>
    <col min="4099" max="4099" width="1.7109375" style="65" customWidth="1"/>
    <col min="4100" max="4100" width="15.42578125" style="65" customWidth="1"/>
    <col min="4101" max="4101" width="1.5703125" style="65" customWidth="1"/>
    <col min="4102" max="4102" width="15.42578125" style="65" customWidth="1"/>
    <col min="4103" max="4103" width="1.42578125" style="65" customWidth="1"/>
    <col min="4104" max="4104" width="15.42578125" style="65" customWidth="1"/>
    <col min="4105" max="4105" width="1.5703125" style="65" customWidth="1"/>
    <col min="4106" max="4106" width="14.7109375" style="65" customWidth="1"/>
    <col min="4107" max="4352" width="9.140625" style="65"/>
    <col min="4353" max="4353" width="31.7109375" style="65" customWidth="1"/>
    <col min="4354" max="4354" width="15.42578125" style="65" customWidth="1"/>
    <col min="4355" max="4355" width="1.7109375" style="65" customWidth="1"/>
    <col min="4356" max="4356" width="15.42578125" style="65" customWidth="1"/>
    <col min="4357" max="4357" width="1.5703125" style="65" customWidth="1"/>
    <col min="4358" max="4358" width="15.42578125" style="65" customWidth="1"/>
    <col min="4359" max="4359" width="1.42578125" style="65" customWidth="1"/>
    <col min="4360" max="4360" width="15.42578125" style="65" customWidth="1"/>
    <col min="4361" max="4361" width="1.5703125" style="65" customWidth="1"/>
    <col min="4362" max="4362" width="14.7109375" style="65" customWidth="1"/>
    <col min="4363" max="4608" width="9.140625" style="65"/>
    <col min="4609" max="4609" width="31.7109375" style="65" customWidth="1"/>
    <col min="4610" max="4610" width="15.42578125" style="65" customWidth="1"/>
    <col min="4611" max="4611" width="1.7109375" style="65" customWidth="1"/>
    <col min="4612" max="4612" width="15.42578125" style="65" customWidth="1"/>
    <col min="4613" max="4613" width="1.5703125" style="65" customWidth="1"/>
    <col min="4614" max="4614" width="15.42578125" style="65" customWidth="1"/>
    <col min="4615" max="4615" width="1.42578125" style="65" customWidth="1"/>
    <col min="4616" max="4616" width="15.42578125" style="65" customWidth="1"/>
    <col min="4617" max="4617" width="1.5703125" style="65" customWidth="1"/>
    <col min="4618" max="4618" width="14.7109375" style="65" customWidth="1"/>
    <col min="4619" max="4864" width="9.140625" style="65"/>
    <col min="4865" max="4865" width="31.7109375" style="65" customWidth="1"/>
    <col min="4866" max="4866" width="15.42578125" style="65" customWidth="1"/>
    <col min="4867" max="4867" width="1.7109375" style="65" customWidth="1"/>
    <col min="4868" max="4868" width="15.42578125" style="65" customWidth="1"/>
    <col min="4869" max="4869" width="1.5703125" style="65" customWidth="1"/>
    <col min="4870" max="4870" width="15.42578125" style="65" customWidth="1"/>
    <col min="4871" max="4871" width="1.42578125" style="65" customWidth="1"/>
    <col min="4872" max="4872" width="15.42578125" style="65" customWidth="1"/>
    <col min="4873" max="4873" width="1.5703125" style="65" customWidth="1"/>
    <col min="4874" max="4874" width="14.7109375" style="65" customWidth="1"/>
    <col min="4875" max="5120" width="9.140625" style="65"/>
    <col min="5121" max="5121" width="31.7109375" style="65" customWidth="1"/>
    <col min="5122" max="5122" width="15.42578125" style="65" customWidth="1"/>
    <col min="5123" max="5123" width="1.7109375" style="65" customWidth="1"/>
    <col min="5124" max="5124" width="15.42578125" style="65" customWidth="1"/>
    <col min="5125" max="5125" width="1.5703125" style="65" customWidth="1"/>
    <col min="5126" max="5126" width="15.42578125" style="65" customWidth="1"/>
    <col min="5127" max="5127" width="1.42578125" style="65" customWidth="1"/>
    <col min="5128" max="5128" width="15.42578125" style="65" customWidth="1"/>
    <col min="5129" max="5129" width="1.5703125" style="65" customWidth="1"/>
    <col min="5130" max="5130" width="14.7109375" style="65" customWidth="1"/>
    <col min="5131" max="5376" width="9.140625" style="65"/>
    <col min="5377" max="5377" width="31.7109375" style="65" customWidth="1"/>
    <col min="5378" max="5378" width="15.42578125" style="65" customWidth="1"/>
    <col min="5379" max="5379" width="1.7109375" style="65" customWidth="1"/>
    <col min="5380" max="5380" width="15.42578125" style="65" customWidth="1"/>
    <col min="5381" max="5381" width="1.5703125" style="65" customWidth="1"/>
    <col min="5382" max="5382" width="15.42578125" style="65" customWidth="1"/>
    <col min="5383" max="5383" width="1.42578125" style="65" customWidth="1"/>
    <col min="5384" max="5384" width="15.42578125" style="65" customWidth="1"/>
    <col min="5385" max="5385" width="1.5703125" style="65" customWidth="1"/>
    <col min="5386" max="5386" width="14.7109375" style="65" customWidth="1"/>
    <col min="5387" max="5632" width="9.140625" style="65"/>
    <col min="5633" max="5633" width="31.7109375" style="65" customWidth="1"/>
    <col min="5634" max="5634" width="15.42578125" style="65" customWidth="1"/>
    <col min="5635" max="5635" width="1.7109375" style="65" customWidth="1"/>
    <col min="5636" max="5636" width="15.42578125" style="65" customWidth="1"/>
    <col min="5637" max="5637" width="1.5703125" style="65" customWidth="1"/>
    <col min="5638" max="5638" width="15.42578125" style="65" customWidth="1"/>
    <col min="5639" max="5639" width="1.42578125" style="65" customWidth="1"/>
    <col min="5640" max="5640" width="15.42578125" style="65" customWidth="1"/>
    <col min="5641" max="5641" width="1.5703125" style="65" customWidth="1"/>
    <col min="5642" max="5642" width="14.7109375" style="65" customWidth="1"/>
    <col min="5643" max="5888" width="9.140625" style="65"/>
    <col min="5889" max="5889" width="31.7109375" style="65" customWidth="1"/>
    <col min="5890" max="5890" width="15.42578125" style="65" customWidth="1"/>
    <col min="5891" max="5891" width="1.7109375" style="65" customWidth="1"/>
    <col min="5892" max="5892" width="15.42578125" style="65" customWidth="1"/>
    <col min="5893" max="5893" width="1.5703125" style="65" customWidth="1"/>
    <col min="5894" max="5894" width="15.42578125" style="65" customWidth="1"/>
    <col min="5895" max="5895" width="1.42578125" style="65" customWidth="1"/>
    <col min="5896" max="5896" width="15.42578125" style="65" customWidth="1"/>
    <col min="5897" max="5897" width="1.5703125" style="65" customWidth="1"/>
    <col min="5898" max="5898" width="14.7109375" style="65" customWidth="1"/>
    <col min="5899" max="6144" width="9.140625" style="65"/>
    <col min="6145" max="6145" width="31.7109375" style="65" customWidth="1"/>
    <col min="6146" max="6146" width="15.42578125" style="65" customWidth="1"/>
    <col min="6147" max="6147" width="1.7109375" style="65" customWidth="1"/>
    <col min="6148" max="6148" width="15.42578125" style="65" customWidth="1"/>
    <col min="6149" max="6149" width="1.5703125" style="65" customWidth="1"/>
    <col min="6150" max="6150" width="15.42578125" style="65" customWidth="1"/>
    <col min="6151" max="6151" width="1.42578125" style="65" customWidth="1"/>
    <col min="6152" max="6152" width="15.42578125" style="65" customWidth="1"/>
    <col min="6153" max="6153" width="1.5703125" style="65" customWidth="1"/>
    <col min="6154" max="6154" width="14.7109375" style="65" customWidth="1"/>
    <col min="6155" max="6400" width="9.140625" style="65"/>
    <col min="6401" max="6401" width="31.7109375" style="65" customWidth="1"/>
    <col min="6402" max="6402" width="15.42578125" style="65" customWidth="1"/>
    <col min="6403" max="6403" width="1.7109375" style="65" customWidth="1"/>
    <col min="6404" max="6404" width="15.42578125" style="65" customWidth="1"/>
    <col min="6405" max="6405" width="1.5703125" style="65" customWidth="1"/>
    <col min="6406" max="6406" width="15.42578125" style="65" customWidth="1"/>
    <col min="6407" max="6407" width="1.42578125" style="65" customWidth="1"/>
    <col min="6408" max="6408" width="15.42578125" style="65" customWidth="1"/>
    <col min="6409" max="6409" width="1.5703125" style="65" customWidth="1"/>
    <col min="6410" max="6410" width="14.7109375" style="65" customWidth="1"/>
    <col min="6411" max="6656" width="9.140625" style="65"/>
    <col min="6657" max="6657" width="31.7109375" style="65" customWidth="1"/>
    <col min="6658" max="6658" width="15.42578125" style="65" customWidth="1"/>
    <col min="6659" max="6659" width="1.7109375" style="65" customWidth="1"/>
    <col min="6660" max="6660" width="15.42578125" style="65" customWidth="1"/>
    <col min="6661" max="6661" width="1.5703125" style="65" customWidth="1"/>
    <col min="6662" max="6662" width="15.42578125" style="65" customWidth="1"/>
    <col min="6663" max="6663" width="1.42578125" style="65" customWidth="1"/>
    <col min="6664" max="6664" width="15.42578125" style="65" customWidth="1"/>
    <col min="6665" max="6665" width="1.5703125" style="65" customWidth="1"/>
    <col min="6666" max="6666" width="14.7109375" style="65" customWidth="1"/>
    <col min="6667" max="6912" width="9.140625" style="65"/>
    <col min="6913" max="6913" width="31.7109375" style="65" customWidth="1"/>
    <col min="6914" max="6914" width="15.42578125" style="65" customWidth="1"/>
    <col min="6915" max="6915" width="1.7109375" style="65" customWidth="1"/>
    <col min="6916" max="6916" width="15.42578125" style="65" customWidth="1"/>
    <col min="6917" max="6917" width="1.5703125" style="65" customWidth="1"/>
    <col min="6918" max="6918" width="15.42578125" style="65" customWidth="1"/>
    <col min="6919" max="6919" width="1.42578125" style="65" customWidth="1"/>
    <col min="6920" max="6920" width="15.42578125" style="65" customWidth="1"/>
    <col min="6921" max="6921" width="1.5703125" style="65" customWidth="1"/>
    <col min="6922" max="6922" width="14.7109375" style="65" customWidth="1"/>
    <col min="6923" max="7168" width="9.140625" style="65"/>
    <col min="7169" max="7169" width="31.7109375" style="65" customWidth="1"/>
    <col min="7170" max="7170" width="15.42578125" style="65" customWidth="1"/>
    <col min="7171" max="7171" width="1.7109375" style="65" customWidth="1"/>
    <col min="7172" max="7172" width="15.42578125" style="65" customWidth="1"/>
    <col min="7173" max="7173" width="1.5703125" style="65" customWidth="1"/>
    <col min="7174" max="7174" width="15.42578125" style="65" customWidth="1"/>
    <col min="7175" max="7175" width="1.42578125" style="65" customWidth="1"/>
    <col min="7176" max="7176" width="15.42578125" style="65" customWidth="1"/>
    <col min="7177" max="7177" width="1.5703125" style="65" customWidth="1"/>
    <col min="7178" max="7178" width="14.7109375" style="65" customWidth="1"/>
    <col min="7179" max="7424" width="9.140625" style="65"/>
    <col min="7425" max="7425" width="31.7109375" style="65" customWidth="1"/>
    <col min="7426" max="7426" width="15.42578125" style="65" customWidth="1"/>
    <col min="7427" max="7427" width="1.7109375" style="65" customWidth="1"/>
    <col min="7428" max="7428" width="15.42578125" style="65" customWidth="1"/>
    <col min="7429" max="7429" width="1.5703125" style="65" customWidth="1"/>
    <col min="7430" max="7430" width="15.42578125" style="65" customWidth="1"/>
    <col min="7431" max="7431" width="1.42578125" style="65" customWidth="1"/>
    <col min="7432" max="7432" width="15.42578125" style="65" customWidth="1"/>
    <col min="7433" max="7433" width="1.5703125" style="65" customWidth="1"/>
    <col min="7434" max="7434" width="14.7109375" style="65" customWidth="1"/>
    <col min="7435" max="7680" width="9.140625" style="65"/>
    <col min="7681" max="7681" width="31.7109375" style="65" customWidth="1"/>
    <col min="7682" max="7682" width="15.42578125" style="65" customWidth="1"/>
    <col min="7683" max="7683" width="1.7109375" style="65" customWidth="1"/>
    <col min="7684" max="7684" width="15.42578125" style="65" customWidth="1"/>
    <col min="7685" max="7685" width="1.5703125" style="65" customWidth="1"/>
    <col min="7686" max="7686" width="15.42578125" style="65" customWidth="1"/>
    <col min="7687" max="7687" width="1.42578125" style="65" customWidth="1"/>
    <col min="7688" max="7688" width="15.42578125" style="65" customWidth="1"/>
    <col min="7689" max="7689" width="1.5703125" style="65" customWidth="1"/>
    <col min="7690" max="7690" width="14.7109375" style="65" customWidth="1"/>
    <col min="7691" max="7936" width="9.140625" style="65"/>
    <col min="7937" max="7937" width="31.7109375" style="65" customWidth="1"/>
    <col min="7938" max="7938" width="15.42578125" style="65" customWidth="1"/>
    <col min="7939" max="7939" width="1.7109375" style="65" customWidth="1"/>
    <col min="7940" max="7940" width="15.42578125" style="65" customWidth="1"/>
    <col min="7941" max="7941" width="1.5703125" style="65" customWidth="1"/>
    <col min="7942" max="7942" width="15.42578125" style="65" customWidth="1"/>
    <col min="7943" max="7943" width="1.42578125" style="65" customWidth="1"/>
    <col min="7944" max="7944" width="15.42578125" style="65" customWidth="1"/>
    <col min="7945" max="7945" width="1.5703125" style="65" customWidth="1"/>
    <col min="7946" max="7946" width="14.7109375" style="65" customWidth="1"/>
    <col min="7947" max="8192" width="9.140625" style="65"/>
    <col min="8193" max="8193" width="31.7109375" style="65" customWidth="1"/>
    <col min="8194" max="8194" width="15.42578125" style="65" customWidth="1"/>
    <col min="8195" max="8195" width="1.7109375" style="65" customWidth="1"/>
    <col min="8196" max="8196" width="15.42578125" style="65" customWidth="1"/>
    <col min="8197" max="8197" width="1.5703125" style="65" customWidth="1"/>
    <col min="8198" max="8198" width="15.42578125" style="65" customWidth="1"/>
    <col min="8199" max="8199" width="1.42578125" style="65" customWidth="1"/>
    <col min="8200" max="8200" width="15.42578125" style="65" customWidth="1"/>
    <col min="8201" max="8201" width="1.5703125" style="65" customWidth="1"/>
    <col min="8202" max="8202" width="14.7109375" style="65" customWidth="1"/>
    <col min="8203" max="8448" width="9.140625" style="65"/>
    <col min="8449" max="8449" width="31.7109375" style="65" customWidth="1"/>
    <col min="8450" max="8450" width="15.42578125" style="65" customWidth="1"/>
    <col min="8451" max="8451" width="1.7109375" style="65" customWidth="1"/>
    <col min="8452" max="8452" width="15.42578125" style="65" customWidth="1"/>
    <col min="8453" max="8453" width="1.5703125" style="65" customWidth="1"/>
    <col min="8454" max="8454" width="15.42578125" style="65" customWidth="1"/>
    <col min="8455" max="8455" width="1.42578125" style="65" customWidth="1"/>
    <col min="8456" max="8456" width="15.42578125" style="65" customWidth="1"/>
    <col min="8457" max="8457" width="1.5703125" style="65" customWidth="1"/>
    <col min="8458" max="8458" width="14.7109375" style="65" customWidth="1"/>
    <col min="8459" max="8704" width="9.140625" style="65"/>
    <col min="8705" max="8705" width="31.7109375" style="65" customWidth="1"/>
    <col min="8706" max="8706" width="15.42578125" style="65" customWidth="1"/>
    <col min="8707" max="8707" width="1.7109375" style="65" customWidth="1"/>
    <col min="8708" max="8708" width="15.42578125" style="65" customWidth="1"/>
    <col min="8709" max="8709" width="1.5703125" style="65" customWidth="1"/>
    <col min="8710" max="8710" width="15.42578125" style="65" customWidth="1"/>
    <col min="8711" max="8711" width="1.42578125" style="65" customWidth="1"/>
    <col min="8712" max="8712" width="15.42578125" style="65" customWidth="1"/>
    <col min="8713" max="8713" width="1.5703125" style="65" customWidth="1"/>
    <col min="8714" max="8714" width="14.7109375" style="65" customWidth="1"/>
    <col min="8715" max="8960" width="9.140625" style="65"/>
    <col min="8961" max="8961" width="31.7109375" style="65" customWidth="1"/>
    <col min="8962" max="8962" width="15.42578125" style="65" customWidth="1"/>
    <col min="8963" max="8963" width="1.7109375" style="65" customWidth="1"/>
    <col min="8964" max="8964" width="15.42578125" style="65" customWidth="1"/>
    <col min="8965" max="8965" width="1.5703125" style="65" customWidth="1"/>
    <col min="8966" max="8966" width="15.42578125" style="65" customWidth="1"/>
    <col min="8967" max="8967" width="1.42578125" style="65" customWidth="1"/>
    <col min="8968" max="8968" width="15.42578125" style="65" customWidth="1"/>
    <col min="8969" max="8969" width="1.5703125" style="65" customWidth="1"/>
    <col min="8970" max="8970" width="14.7109375" style="65" customWidth="1"/>
    <col min="8971" max="9216" width="9.140625" style="65"/>
    <col min="9217" max="9217" width="31.7109375" style="65" customWidth="1"/>
    <col min="9218" max="9218" width="15.42578125" style="65" customWidth="1"/>
    <col min="9219" max="9219" width="1.7109375" style="65" customWidth="1"/>
    <col min="9220" max="9220" width="15.42578125" style="65" customWidth="1"/>
    <col min="9221" max="9221" width="1.5703125" style="65" customWidth="1"/>
    <col min="9222" max="9222" width="15.42578125" style="65" customWidth="1"/>
    <col min="9223" max="9223" width="1.42578125" style="65" customWidth="1"/>
    <col min="9224" max="9224" width="15.42578125" style="65" customWidth="1"/>
    <col min="9225" max="9225" width="1.5703125" style="65" customWidth="1"/>
    <col min="9226" max="9226" width="14.7109375" style="65" customWidth="1"/>
    <col min="9227" max="9472" width="9.140625" style="65"/>
    <col min="9473" max="9473" width="31.7109375" style="65" customWidth="1"/>
    <col min="9474" max="9474" width="15.42578125" style="65" customWidth="1"/>
    <col min="9475" max="9475" width="1.7109375" style="65" customWidth="1"/>
    <col min="9476" max="9476" width="15.42578125" style="65" customWidth="1"/>
    <col min="9477" max="9477" width="1.5703125" style="65" customWidth="1"/>
    <col min="9478" max="9478" width="15.42578125" style="65" customWidth="1"/>
    <col min="9479" max="9479" width="1.42578125" style="65" customWidth="1"/>
    <col min="9480" max="9480" width="15.42578125" style="65" customWidth="1"/>
    <col min="9481" max="9481" width="1.5703125" style="65" customWidth="1"/>
    <col min="9482" max="9482" width="14.7109375" style="65" customWidth="1"/>
    <col min="9483" max="9728" width="9.140625" style="65"/>
    <col min="9729" max="9729" width="31.7109375" style="65" customWidth="1"/>
    <col min="9730" max="9730" width="15.42578125" style="65" customWidth="1"/>
    <col min="9731" max="9731" width="1.7109375" style="65" customWidth="1"/>
    <col min="9732" max="9732" width="15.42578125" style="65" customWidth="1"/>
    <col min="9733" max="9733" width="1.5703125" style="65" customWidth="1"/>
    <col min="9734" max="9734" width="15.42578125" style="65" customWidth="1"/>
    <col min="9735" max="9735" width="1.42578125" style="65" customWidth="1"/>
    <col min="9736" max="9736" width="15.42578125" style="65" customWidth="1"/>
    <col min="9737" max="9737" width="1.5703125" style="65" customWidth="1"/>
    <col min="9738" max="9738" width="14.7109375" style="65" customWidth="1"/>
    <col min="9739" max="9984" width="9.140625" style="65"/>
    <col min="9985" max="9985" width="31.7109375" style="65" customWidth="1"/>
    <col min="9986" max="9986" width="15.42578125" style="65" customWidth="1"/>
    <col min="9987" max="9987" width="1.7109375" style="65" customWidth="1"/>
    <col min="9988" max="9988" width="15.42578125" style="65" customWidth="1"/>
    <col min="9989" max="9989" width="1.5703125" style="65" customWidth="1"/>
    <col min="9990" max="9990" width="15.42578125" style="65" customWidth="1"/>
    <col min="9991" max="9991" width="1.42578125" style="65" customWidth="1"/>
    <col min="9992" max="9992" width="15.42578125" style="65" customWidth="1"/>
    <col min="9993" max="9993" width="1.5703125" style="65" customWidth="1"/>
    <col min="9994" max="9994" width="14.7109375" style="65" customWidth="1"/>
    <col min="9995" max="10240" width="9.140625" style="65"/>
    <col min="10241" max="10241" width="31.7109375" style="65" customWidth="1"/>
    <col min="10242" max="10242" width="15.42578125" style="65" customWidth="1"/>
    <col min="10243" max="10243" width="1.7109375" style="65" customWidth="1"/>
    <col min="10244" max="10244" width="15.42578125" style="65" customWidth="1"/>
    <col min="10245" max="10245" width="1.5703125" style="65" customWidth="1"/>
    <col min="10246" max="10246" width="15.42578125" style="65" customWidth="1"/>
    <col min="10247" max="10247" width="1.42578125" style="65" customWidth="1"/>
    <col min="10248" max="10248" width="15.42578125" style="65" customWidth="1"/>
    <col min="10249" max="10249" width="1.5703125" style="65" customWidth="1"/>
    <col min="10250" max="10250" width="14.7109375" style="65" customWidth="1"/>
    <col min="10251" max="10496" width="9.140625" style="65"/>
    <col min="10497" max="10497" width="31.7109375" style="65" customWidth="1"/>
    <col min="10498" max="10498" width="15.42578125" style="65" customWidth="1"/>
    <col min="10499" max="10499" width="1.7109375" style="65" customWidth="1"/>
    <col min="10500" max="10500" width="15.42578125" style="65" customWidth="1"/>
    <col min="10501" max="10501" width="1.5703125" style="65" customWidth="1"/>
    <col min="10502" max="10502" width="15.42578125" style="65" customWidth="1"/>
    <col min="10503" max="10503" width="1.42578125" style="65" customWidth="1"/>
    <col min="10504" max="10504" width="15.42578125" style="65" customWidth="1"/>
    <col min="10505" max="10505" width="1.5703125" style="65" customWidth="1"/>
    <col min="10506" max="10506" width="14.7109375" style="65" customWidth="1"/>
    <col min="10507" max="10752" width="9.140625" style="65"/>
    <col min="10753" max="10753" width="31.7109375" style="65" customWidth="1"/>
    <col min="10754" max="10754" width="15.42578125" style="65" customWidth="1"/>
    <col min="10755" max="10755" width="1.7109375" style="65" customWidth="1"/>
    <col min="10756" max="10756" width="15.42578125" style="65" customWidth="1"/>
    <col min="10757" max="10757" width="1.5703125" style="65" customWidth="1"/>
    <col min="10758" max="10758" width="15.42578125" style="65" customWidth="1"/>
    <col min="10759" max="10759" width="1.42578125" style="65" customWidth="1"/>
    <col min="10760" max="10760" width="15.42578125" style="65" customWidth="1"/>
    <col min="10761" max="10761" width="1.5703125" style="65" customWidth="1"/>
    <col min="10762" max="10762" width="14.7109375" style="65" customWidth="1"/>
    <col min="10763" max="11008" width="9.140625" style="65"/>
    <col min="11009" max="11009" width="31.7109375" style="65" customWidth="1"/>
    <col min="11010" max="11010" width="15.42578125" style="65" customWidth="1"/>
    <col min="11011" max="11011" width="1.7109375" style="65" customWidth="1"/>
    <col min="11012" max="11012" width="15.42578125" style="65" customWidth="1"/>
    <col min="11013" max="11013" width="1.5703125" style="65" customWidth="1"/>
    <col min="11014" max="11014" width="15.42578125" style="65" customWidth="1"/>
    <col min="11015" max="11015" width="1.42578125" style="65" customWidth="1"/>
    <col min="11016" max="11016" width="15.42578125" style="65" customWidth="1"/>
    <col min="11017" max="11017" width="1.5703125" style="65" customWidth="1"/>
    <col min="11018" max="11018" width="14.7109375" style="65" customWidth="1"/>
    <col min="11019" max="11264" width="9.140625" style="65"/>
    <col min="11265" max="11265" width="31.7109375" style="65" customWidth="1"/>
    <col min="11266" max="11266" width="15.42578125" style="65" customWidth="1"/>
    <col min="11267" max="11267" width="1.7109375" style="65" customWidth="1"/>
    <col min="11268" max="11268" width="15.42578125" style="65" customWidth="1"/>
    <col min="11269" max="11269" width="1.5703125" style="65" customWidth="1"/>
    <col min="11270" max="11270" width="15.42578125" style="65" customWidth="1"/>
    <col min="11271" max="11271" width="1.42578125" style="65" customWidth="1"/>
    <col min="11272" max="11272" width="15.42578125" style="65" customWidth="1"/>
    <col min="11273" max="11273" width="1.5703125" style="65" customWidth="1"/>
    <col min="11274" max="11274" width="14.7109375" style="65" customWidth="1"/>
    <col min="11275" max="11520" width="9.140625" style="65"/>
    <col min="11521" max="11521" width="31.7109375" style="65" customWidth="1"/>
    <col min="11522" max="11522" width="15.42578125" style="65" customWidth="1"/>
    <col min="11523" max="11523" width="1.7109375" style="65" customWidth="1"/>
    <col min="11524" max="11524" width="15.42578125" style="65" customWidth="1"/>
    <col min="11525" max="11525" width="1.5703125" style="65" customWidth="1"/>
    <col min="11526" max="11526" width="15.42578125" style="65" customWidth="1"/>
    <col min="11527" max="11527" width="1.42578125" style="65" customWidth="1"/>
    <col min="11528" max="11528" width="15.42578125" style="65" customWidth="1"/>
    <col min="11529" max="11529" width="1.5703125" style="65" customWidth="1"/>
    <col min="11530" max="11530" width="14.7109375" style="65" customWidth="1"/>
    <col min="11531" max="11776" width="9.140625" style="65"/>
    <col min="11777" max="11777" width="31.7109375" style="65" customWidth="1"/>
    <col min="11778" max="11778" width="15.42578125" style="65" customWidth="1"/>
    <col min="11779" max="11779" width="1.7109375" style="65" customWidth="1"/>
    <col min="11780" max="11780" width="15.42578125" style="65" customWidth="1"/>
    <col min="11781" max="11781" width="1.5703125" style="65" customWidth="1"/>
    <col min="11782" max="11782" width="15.42578125" style="65" customWidth="1"/>
    <col min="11783" max="11783" width="1.42578125" style="65" customWidth="1"/>
    <col min="11784" max="11784" width="15.42578125" style="65" customWidth="1"/>
    <col min="11785" max="11785" width="1.5703125" style="65" customWidth="1"/>
    <col min="11786" max="11786" width="14.7109375" style="65" customWidth="1"/>
    <col min="11787" max="12032" width="9.140625" style="65"/>
    <col min="12033" max="12033" width="31.7109375" style="65" customWidth="1"/>
    <col min="12034" max="12034" width="15.42578125" style="65" customWidth="1"/>
    <col min="12035" max="12035" width="1.7109375" style="65" customWidth="1"/>
    <col min="12036" max="12036" width="15.42578125" style="65" customWidth="1"/>
    <col min="12037" max="12037" width="1.5703125" style="65" customWidth="1"/>
    <col min="12038" max="12038" width="15.42578125" style="65" customWidth="1"/>
    <col min="12039" max="12039" width="1.42578125" style="65" customWidth="1"/>
    <col min="12040" max="12040" width="15.42578125" style="65" customWidth="1"/>
    <col min="12041" max="12041" width="1.5703125" style="65" customWidth="1"/>
    <col min="12042" max="12042" width="14.7109375" style="65" customWidth="1"/>
    <col min="12043" max="12288" width="9.140625" style="65"/>
    <col min="12289" max="12289" width="31.7109375" style="65" customWidth="1"/>
    <col min="12290" max="12290" width="15.42578125" style="65" customWidth="1"/>
    <col min="12291" max="12291" width="1.7109375" style="65" customWidth="1"/>
    <col min="12292" max="12292" width="15.42578125" style="65" customWidth="1"/>
    <col min="12293" max="12293" width="1.5703125" style="65" customWidth="1"/>
    <col min="12294" max="12294" width="15.42578125" style="65" customWidth="1"/>
    <col min="12295" max="12295" width="1.42578125" style="65" customWidth="1"/>
    <col min="12296" max="12296" width="15.42578125" style="65" customWidth="1"/>
    <col min="12297" max="12297" width="1.5703125" style="65" customWidth="1"/>
    <col min="12298" max="12298" width="14.7109375" style="65" customWidth="1"/>
    <col min="12299" max="12544" width="9.140625" style="65"/>
    <col min="12545" max="12545" width="31.7109375" style="65" customWidth="1"/>
    <col min="12546" max="12546" width="15.42578125" style="65" customWidth="1"/>
    <col min="12547" max="12547" width="1.7109375" style="65" customWidth="1"/>
    <col min="12548" max="12548" width="15.42578125" style="65" customWidth="1"/>
    <col min="12549" max="12549" width="1.5703125" style="65" customWidth="1"/>
    <col min="12550" max="12550" width="15.42578125" style="65" customWidth="1"/>
    <col min="12551" max="12551" width="1.42578125" style="65" customWidth="1"/>
    <col min="12552" max="12552" width="15.42578125" style="65" customWidth="1"/>
    <col min="12553" max="12553" width="1.5703125" style="65" customWidth="1"/>
    <col min="12554" max="12554" width="14.7109375" style="65" customWidth="1"/>
    <col min="12555" max="12800" width="9.140625" style="65"/>
    <col min="12801" max="12801" width="31.7109375" style="65" customWidth="1"/>
    <col min="12802" max="12802" width="15.42578125" style="65" customWidth="1"/>
    <col min="12803" max="12803" width="1.7109375" style="65" customWidth="1"/>
    <col min="12804" max="12804" width="15.42578125" style="65" customWidth="1"/>
    <col min="12805" max="12805" width="1.5703125" style="65" customWidth="1"/>
    <col min="12806" max="12806" width="15.42578125" style="65" customWidth="1"/>
    <col min="12807" max="12807" width="1.42578125" style="65" customWidth="1"/>
    <col min="12808" max="12808" width="15.42578125" style="65" customWidth="1"/>
    <col min="12809" max="12809" width="1.5703125" style="65" customWidth="1"/>
    <col min="12810" max="12810" width="14.7109375" style="65" customWidth="1"/>
    <col min="12811" max="13056" width="9.140625" style="65"/>
    <col min="13057" max="13057" width="31.7109375" style="65" customWidth="1"/>
    <col min="13058" max="13058" width="15.42578125" style="65" customWidth="1"/>
    <col min="13059" max="13059" width="1.7109375" style="65" customWidth="1"/>
    <col min="13060" max="13060" width="15.42578125" style="65" customWidth="1"/>
    <col min="13061" max="13061" width="1.5703125" style="65" customWidth="1"/>
    <col min="13062" max="13062" width="15.42578125" style="65" customWidth="1"/>
    <col min="13063" max="13063" width="1.42578125" style="65" customWidth="1"/>
    <col min="13064" max="13064" width="15.42578125" style="65" customWidth="1"/>
    <col min="13065" max="13065" width="1.5703125" style="65" customWidth="1"/>
    <col min="13066" max="13066" width="14.7109375" style="65" customWidth="1"/>
    <col min="13067" max="13312" width="9.140625" style="65"/>
    <col min="13313" max="13313" width="31.7109375" style="65" customWidth="1"/>
    <col min="13314" max="13314" width="15.42578125" style="65" customWidth="1"/>
    <col min="13315" max="13315" width="1.7109375" style="65" customWidth="1"/>
    <col min="13316" max="13316" width="15.42578125" style="65" customWidth="1"/>
    <col min="13317" max="13317" width="1.5703125" style="65" customWidth="1"/>
    <col min="13318" max="13318" width="15.42578125" style="65" customWidth="1"/>
    <col min="13319" max="13319" width="1.42578125" style="65" customWidth="1"/>
    <col min="13320" max="13320" width="15.42578125" style="65" customWidth="1"/>
    <col min="13321" max="13321" width="1.5703125" style="65" customWidth="1"/>
    <col min="13322" max="13322" width="14.7109375" style="65" customWidth="1"/>
    <col min="13323" max="13568" width="9.140625" style="65"/>
    <col min="13569" max="13569" width="31.7109375" style="65" customWidth="1"/>
    <col min="13570" max="13570" width="15.42578125" style="65" customWidth="1"/>
    <col min="13571" max="13571" width="1.7109375" style="65" customWidth="1"/>
    <col min="13572" max="13572" width="15.42578125" style="65" customWidth="1"/>
    <col min="13573" max="13573" width="1.5703125" style="65" customWidth="1"/>
    <col min="13574" max="13574" width="15.42578125" style="65" customWidth="1"/>
    <col min="13575" max="13575" width="1.42578125" style="65" customWidth="1"/>
    <col min="13576" max="13576" width="15.42578125" style="65" customWidth="1"/>
    <col min="13577" max="13577" width="1.5703125" style="65" customWidth="1"/>
    <col min="13578" max="13578" width="14.7109375" style="65" customWidth="1"/>
    <col min="13579" max="13824" width="9.140625" style="65"/>
    <col min="13825" max="13825" width="31.7109375" style="65" customWidth="1"/>
    <col min="13826" max="13826" width="15.42578125" style="65" customWidth="1"/>
    <col min="13827" max="13827" width="1.7109375" style="65" customWidth="1"/>
    <col min="13828" max="13828" width="15.42578125" style="65" customWidth="1"/>
    <col min="13829" max="13829" width="1.5703125" style="65" customWidth="1"/>
    <col min="13830" max="13830" width="15.42578125" style="65" customWidth="1"/>
    <col min="13831" max="13831" width="1.42578125" style="65" customWidth="1"/>
    <col min="13832" max="13832" width="15.42578125" style="65" customWidth="1"/>
    <col min="13833" max="13833" width="1.5703125" style="65" customWidth="1"/>
    <col min="13834" max="13834" width="14.7109375" style="65" customWidth="1"/>
    <col min="13835" max="14080" width="9.140625" style="65"/>
    <col min="14081" max="14081" width="31.7109375" style="65" customWidth="1"/>
    <col min="14082" max="14082" width="15.42578125" style="65" customWidth="1"/>
    <col min="14083" max="14083" width="1.7109375" style="65" customWidth="1"/>
    <col min="14084" max="14084" width="15.42578125" style="65" customWidth="1"/>
    <col min="14085" max="14085" width="1.5703125" style="65" customWidth="1"/>
    <col min="14086" max="14086" width="15.42578125" style="65" customWidth="1"/>
    <col min="14087" max="14087" width="1.42578125" style="65" customWidth="1"/>
    <col min="14088" max="14088" width="15.42578125" style="65" customWidth="1"/>
    <col min="14089" max="14089" width="1.5703125" style="65" customWidth="1"/>
    <col min="14090" max="14090" width="14.7109375" style="65" customWidth="1"/>
    <col min="14091" max="14336" width="9.140625" style="65"/>
    <col min="14337" max="14337" width="31.7109375" style="65" customWidth="1"/>
    <col min="14338" max="14338" width="15.42578125" style="65" customWidth="1"/>
    <col min="14339" max="14339" width="1.7109375" style="65" customWidth="1"/>
    <col min="14340" max="14340" width="15.42578125" style="65" customWidth="1"/>
    <col min="14341" max="14341" width="1.5703125" style="65" customWidth="1"/>
    <col min="14342" max="14342" width="15.42578125" style="65" customWidth="1"/>
    <col min="14343" max="14343" width="1.42578125" style="65" customWidth="1"/>
    <col min="14344" max="14344" width="15.42578125" style="65" customWidth="1"/>
    <col min="14345" max="14345" width="1.5703125" style="65" customWidth="1"/>
    <col min="14346" max="14346" width="14.7109375" style="65" customWidth="1"/>
    <col min="14347" max="14592" width="9.140625" style="65"/>
    <col min="14593" max="14593" width="31.7109375" style="65" customWidth="1"/>
    <col min="14594" max="14594" width="15.42578125" style="65" customWidth="1"/>
    <col min="14595" max="14595" width="1.7109375" style="65" customWidth="1"/>
    <col min="14596" max="14596" width="15.42578125" style="65" customWidth="1"/>
    <col min="14597" max="14597" width="1.5703125" style="65" customWidth="1"/>
    <col min="14598" max="14598" width="15.42578125" style="65" customWidth="1"/>
    <col min="14599" max="14599" width="1.42578125" style="65" customWidth="1"/>
    <col min="14600" max="14600" width="15.42578125" style="65" customWidth="1"/>
    <col min="14601" max="14601" width="1.5703125" style="65" customWidth="1"/>
    <col min="14602" max="14602" width="14.7109375" style="65" customWidth="1"/>
    <col min="14603" max="14848" width="9.140625" style="65"/>
    <col min="14849" max="14849" width="31.7109375" style="65" customWidth="1"/>
    <col min="14850" max="14850" width="15.42578125" style="65" customWidth="1"/>
    <col min="14851" max="14851" width="1.7109375" style="65" customWidth="1"/>
    <col min="14852" max="14852" width="15.42578125" style="65" customWidth="1"/>
    <col min="14853" max="14853" width="1.5703125" style="65" customWidth="1"/>
    <col min="14854" max="14854" width="15.42578125" style="65" customWidth="1"/>
    <col min="14855" max="14855" width="1.42578125" style="65" customWidth="1"/>
    <col min="14856" max="14856" width="15.42578125" style="65" customWidth="1"/>
    <col min="14857" max="14857" width="1.5703125" style="65" customWidth="1"/>
    <col min="14858" max="14858" width="14.7109375" style="65" customWidth="1"/>
    <col min="14859" max="15104" width="9.140625" style="65"/>
    <col min="15105" max="15105" width="31.7109375" style="65" customWidth="1"/>
    <col min="15106" max="15106" width="15.42578125" style="65" customWidth="1"/>
    <col min="15107" max="15107" width="1.7109375" style="65" customWidth="1"/>
    <col min="15108" max="15108" width="15.42578125" style="65" customWidth="1"/>
    <col min="15109" max="15109" width="1.5703125" style="65" customWidth="1"/>
    <col min="15110" max="15110" width="15.42578125" style="65" customWidth="1"/>
    <col min="15111" max="15111" width="1.42578125" style="65" customWidth="1"/>
    <col min="15112" max="15112" width="15.42578125" style="65" customWidth="1"/>
    <col min="15113" max="15113" width="1.5703125" style="65" customWidth="1"/>
    <col min="15114" max="15114" width="14.7109375" style="65" customWidth="1"/>
    <col min="15115" max="15360" width="9.140625" style="65"/>
    <col min="15361" max="15361" width="31.7109375" style="65" customWidth="1"/>
    <col min="15362" max="15362" width="15.42578125" style="65" customWidth="1"/>
    <col min="15363" max="15363" width="1.7109375" style="65" customWidth="1"/>
    <col min="15364" max="15364" width="15.42578125" style="65" customWidth="1"/>
    <col min="15365" max="15365" width="1.5703125" style="65" customWidth="1"/>
    <col min="15366" max="15366" width="15.42578125" style="65" customWidth="1"/>
    <col min="15367" max="15367" width="1.42578125" style="65" customWidth="1"/>
    <col min="15368" max="15368" width="15.42578125" style="65" customWidth="1"/>
    <col min="15369" max="15369" width="1.5703125" style="65" customWidth="1"/>
    <col min="15370" max="15370" width="14.7109375" style="65" customWidth="1"/>
    <col min="15371" max="15616" width="9.140625" style="65"/>
    <col min="15617" max="15617" width="31.7109375" style="65" customWidth="1"/>
    <col min="15618" max="15618" width="15.42578125" style="65" customWidth="1"/>
    <col min="15619" max="15619" width="1.7109375" style="65" customWidth="1"/>
    <col min="15620" max="15620" width="15.42578125" style="65" customWidth="1"/>
    <col min="15621" max="15621" width="1.5703125" style="65" customWidth="1"/>
    <col min="15622" max="15622" width="15.42578125" style="65" customWidth="1"/>
    <col min="15623" max="15623" width="1.42578125" style="65" customWidth="1"/>
    <col min="15624" max="15624" width="15.42578125" style="65" customWidth="1"/>
    <col min="15625" max="15625" width="1.5703125" style="65" customWidth="1"/>
    <col min="15626" max="15626" width="14.7109375" style="65" customWidth="1"/>
    <col min="15627" max="15872" width="9.140625" style="65"/>
    <col min="15873" max="15873" width="31.7109375" style="65" customWidth="1"/>
    <col min="15874" max="15874" width="15.42578125" style="65" customWidth="1"/>
    <col min="15875" max="15875" width="1.7109375" style="65" customWidth="1"/>
    <col min="15876" max="15876" width="15.42578125" style="65" customWidth="1"/>
    <col min="15877" max="15877" width="1.5703125" style="65" customWidth="1"/>
    <col min="15878" max="15878" width="15.42578125" style="65" customWidth="1"/>
    <col min="15879" max="15879" width="1.42578125" style="65" customWidth="1"/>
    <col min="15880" max="15880" width="15.42578125" style="65" customWidth="1"/>
    <col min="15881" max="15881" width="1.5703125" style="65" customWidth="1"/>
    <col min="15882" max="15882" width="14.7109375" style="65" customWidth="1"/>
    <col min="15883" max="16128" width="9.140625" style="65"/>
    <col min="16129" max="16129" width="31.7109375" style="65" customWidth="1"/>
    <col min="16130" max="16130" width="15.42578125" style="65" customWidth="1"/>
    <col min="16131" max="16131" width="1.7109375" style="65" customWidth="1"/>
    <col min="16132" max="16132" width="15.42578125" style="65" customWidth="1"/>
    <col min="16133" max="16133" width="1.5703125" style="65" customWidth="1"/>
    <col min="16134" max="16134" width="15.42578125" style="65" customWidth="1"/>
    <col min="16135" max="16135" width="1.42578125" style="65" customWidth="1"/>
    <col min="16136" max="16136" width="15.42578125" style="65" customWidth="1"/>
    <col min="16137" max="16137" width="1.5703125" style="65" customWidth="1"/>
    <col min="16138" max="16138" width="14.7109375" style="65" customWidth="1"/>
    <col min="16139" max="16384" width="9.140625" style="65"/>
  </cols>
  <sheetData>
    <row r="1" spans="1:10" ht="12.75" customHeight="1" x14ac:dyDescent="0.2">
      <c r="A1" s="188"/>
      <c r="B1" s="189" t="s">
        <v>127</v>
      </c>
      <c r="C1" s="190"/>
      <c r="D1" s="190"/>
      <c r="E1" s="190"/>
      <c r="F1" s="190"/>
      <c r="G1" s="191" t="s">
        <v>126</v>
      </c>
      <c r="H1" s="192"/>
      <c r="J1" s="193" t="s">
        <v>125</v>
      </c>
    </row>
    <row r="2" spans="1:10" ht="15" customHeight="1" x14ac:dyDescent="0.2">
      <c r="A2" s="188"/>
      <c r="B2" s="196"/>
      <c r="C2" s="197"/>
      <c r="D2" s="197"/>
      <c r="E2" s="197"/>
      <c r="F2" s="197"/>
      <c r="G2" s="198"/>
      <c r="H2" s="199"/>
      <c r="J2" s="194"/>
    </row>
    <row r="3" spans="1:10" ht="24" customHeight="1" x14ac:dyDescent="0.2">
      <c r="A3" s="188"/>
      <c r="B3" s="200" t="s">
        <v>124</v>
      </c>
      <c r="C3" s="201"/>
      <c r="D3" s="201"/>
      <c r="E3" s="201"/>
      <c r="F3" s="201"/>
      <c r="G3" s="201"/>
      <c r="H3" s="201"/>
      <c r="J3" s="194"/>
    </row>
    <row r="4" spans="1:10" ht="14.25" customHeight="1" x14ac:dyDescent="0.2">
      <c r="A4" s="188"/>
      <c r="B4" s="202" t="s">
        <v>123</v>
      </c>
      <c r="C4" s="203"/>
      <c r="D4" s="206" t="s">
        <v>122</v>
      </c>
      <c r="E4" s="207"/>
      <c r="F4" s="193" t="s">
        <v>121</v>
      </c>
      <c r="G4" s="206" t="s">
        <v>120</v>
      </c>
      <c r="H4" s="207"/>
      <c r="J4" s="194"/>
    </row>
    <row r="5" spans="1:10" ht="16.5" customHeight="1" x14ac:dyDescent="0.2">
      <c r="A5" s="188"/>
      <c r="B5" s="204"/>
      <c r="C5" s="205"/>
      <c r="D5" s="208" t="s">
        <v>135</v>
      </c>
      <c r="E5" s="209"/>
      <c r="F5" s="195"/>
      <c r="G5" s="210" t="s">
        <v>136</v>
      </c>
      <c r="H5" s="211"/>
      <c r="J5" s="195"/>
    </row>
    <row r="6" spans="1:10" x14ac:dyDescent="0.2">
      <c r="H6" s="79"/>
    </row>
    <row r="7" spans="1:10" s="84" customFormat="1" ht="15" x14ac:dyDescent="0.25">
      <c r="A7" s="80" t="s">
        <v>119</v>
      </c>
      <c r="B7" s="81"/>
      <c r="C7" s="80"/>
      <c r="D7" s="80"/>
      <c r="E7" s="80"/>
      <c r="F7" s="80"/>
      <c r="G7" s="80"/>
      <c r="H7" s="80"/>
      <c r="I7" s="82"/>
      <c r="J7" s="83"/>
    </row>
    <row r="8" spans="1:10" s="84" customFormat="1" ht="30" x14ac:dyDescent="0.25">
      <c r="A8" s="76"/>
      <c r="B8" s="75" t="s">
        <v>118</v>
      </c>
      <c r="C8" s="75"/>
      <c r="D8" s="75" t="s">
        <v>117</v>
      </c>
      <c r="E8" s="75"/>
      <c r="F8" s="75" t="s">
        <v>116</v>
      </c>
      <c r="G8" s="75"/>
      <c r="H8" s="75" t="s">
        <v>115</v>
      </c>
      <c r="I8" s="74"/>
      <c r="J8" s="85" t="s">
        <v>114</v>
      </c>
    </row>
    <row r="9" spans="1:10" s="84" customFormat="1" ht="30" x14ac:dyDescent="0.25">
      <c r="A9" s="73"/>
      <c r="B9" s="86" t="s">
        <v>113</v>
      </c>
      <c r="C9" s="87"/>
      <c r="D9" s="75" t="s">
        <v>112</v>
      </c>
      <c r="E9" s="87"/>
      <c r="F9" s="75" t="s">
        <v>112</v>
      </c>
      <c r="G9" s="87"/>
      <c r="H9" s="75" t="s">
        <v>112</v>
      </c>
      <c r="I9" s="88"/>
      <c r="J9" s="75" t="s">
        <v>112</v>
      </c>
    </row>
    <row r="10" spans="1:10" s="84" customFormat="1" ht="15" x14ac:dyDescent="0.25">
      <c r="A10" s="72" t="s">
        <v>111</v>
      </c>
      <c r="B10" s="89"/>
      <c r="C10" s="87"/>
      <c r="D10" s="87"/>
      <c r="E10" s="87"/>
      <c r="F10" s="87"/>
      <c r="G10" s="87"/>
      <c r="H10" s="87"/>
      <c r="I10" s="88"/>
      <c r="J10" s="64"/>
    </row>
    <row r="11" spans="1:10" s="84" customFormat="1" ht="15" x14ac:dyDescent="0.2">
      <c r="A11" s="90" t="s">
        <v>110</v>
      </c>
      <c r="B11" s="91">
        <v>0</v>
      </c>
      <c r="C11" s="92"/>
      <c r="D11" s="93">
        <v>0</v>
      </c>
      <c r="E11" s="92"/>
      <c r="F11" s="93">
        <v>0</v>
      </c>
      <c r="G11" s="92"/>
      <c r="H11" s="94">
        <f>F11+D11+B11</f>
        <v>0</v>
      </c>
      <c r="I11" s="88"/>
      <c r="J11" s="93">
        <v>3000</v>
      </c>
    </row>
    <row r="12" spans="1:10" s="84" customFormat="1" ht="15" x14ac:dyDescent="0.2">
      <c r="A12" s="90" t="s">
        <v>79</v>
      </c>
      <c r="B12" s="91">
        <v>0</v>
      </c>
      <c r="C12" s="92"/>
      <c r="D12" s="93">
        <v>0</v>
      </c>
      <c r="E12" s="92"/>
      <c r="F12" s="93">
        <v>0</v>
      </c>
      <c r="G12" s="92"/>
      <c r="H12" s="94">
        <f>F12+D12+B12</f>
        <v>0</v>
      </c>
      <c r="I12" s="88"/>
      <c r="J12" s="93">
        <v>2750</v>
      </c>
    </row>
    <row r="13" spans="1:10" s="84" customFormat="1" ht="15" x14ac:dyDescent="0.2">
      <c r="A13" s="90" t="s">
        <v>4</v>
      </c>
      <c r="B13" s="91">
        <v>0</v>
      </c>
      <c r="C13" s="92"/>
      <c r="D13" s="93">
        <v>0</v>
      </c>
      <c r="E13" s="92"/>
      <c r="F13" s="93">
        <v>0</v>
      </c>
      <c r="G13" s="92"/>
      <c r="H13" s="94">
        <f>F13+D13+B13</f>
        <v>0</v>
      </c>
      <c r="I13" s="88"/>
      <c r="J13" s="93">
        <v>0</v>
      </c>
    </row>
    <row r="14" spans="1:10" s="84" customFormat="1" ht="15" x14ac:dyDescent="0.2">
      <c r="A14" s="90" t="s">
        <v>131</v>
      </c>
      <c r="B14" s="91">
        <v>0</v>
      </c>
      <c r="C14" s="92"/>
      <c r="D14" s="93">
        <v>0</v>
      </c>
      <c r="E14" s="92"/>
      <c r="F14" s="93">
        <v>0</v>
      </c>
      <c r="G14" s="92"/>
      <c r="H14" s="94">
        <v>0</v>
      </c>
      <c r="I14" s="88"/>
      <c r="J14" s="93">
        <v>0</v>
      </c>
    </row>
    <row r="15" spans="1:10" s="84" customFormat="1" ht="15" x14ac:dyDescent="0.2">
      <c r="A15" s="90" t="s">
        <v>80</v>
      </c>
      <c r="B15" s="91">
        <v>0</v>
      </c>
      <c r="C15" s="92"/>
      <c r="D15" s="93">
        <v>0</v>
      </c>
      <c r="E15" s="92"/>
      <c r="F15" s="93">
        <v>0</v>
      </c>
      <c r="G15" s="92"/>
      <c r="H15" s="94">
        <f t="shared" ref="H15:H20" si="0">F15+D15+B15</f>
        <v>0</v>
      </c>
      <c r="I15" s="88"/>
      <c r="J15" s="93">
        <v>1750</v>
      </c>
    </row>
    <row r="16" spans="1:10" s="84" customFormat="1" ht="15" x14ac:dyDescent="0.2">
      <c r="A16" s="90" t="s">
        <v>128</v>
      </c>
      <c r="B16" s="91">
        <f>'TB 310319'!F11</f>
        <v>1040</v>
      </c>
      <c r="C16" s="92"/>
      <c r="D16" s="93">
        <v>0</v>
      </c>
      <c r="E16" s="92"/>
      <c r="F16" s="93">
        <v>0</v>
      </c>
      <c r="G16" s="92"/>
      <c r="H16" s="94">
        <f t="shared" si="0"/>
        <v>1040</v>
      </c>
      <c r="I16" s="88"/>
      <c r="J16" s="93">
        <v>2200</v>
      </c>
    </row>
    <row r="17" spans="1:10" s="84" customFormat="1" ht="15" x14ac:dyDescent="0.2">
      <c r="A17" s="90" t="s">
        <v>5</v>
      </c>
      <c r="B17" s="91">
        <v>0</v>
      </c>
      <c r="C17" s="92"/>
      <c r="D17" s="93">
        <v>0</v>
      </c>
      <c r="E17" s="92"/>
      <c r="F17" s="93">
        <v>0</v>
      </c>
      <c r="G17" s="92"/>
      <c r="H17" s="94">
        <f t="shared" si="0"/>
        <v>0</v>
      </c>
      <c r="I17" s="88"/>
      <c r="J17" s="93">
        <v>40</v>
      </c>
    </row>
    <row r="18" spans="1:10" s="84" customFormat="1" ht="15" x14ac:dyDescent="0.2">
      <c r="A18" s="90"/>
      <c r="B18" s="91">
        <v>0</v>
      </c>
      <c r="C18" s="92"/>
      <c r="D18" s="93">
        <v>0</v>
      </c>
      <c r="E18" s="92"/>
      <c r="F18" s="93">
        <v>0</v>
      </c>
      <c r="G18" s="92"/>
      <c r="H18" s="94">
        <f t="shared" si="0"/>
        <v>0</v>
      </c>
      <c r="I18" s="88"/>
      <c r="J18" s="93">
        <v>0</v>
      </c>
    </row>
    <row r="19" spans="1:10" s="84" customFormat="1" ht="15" x14ac:dyDescent="0.2">
      <c r="A19" s="90"/>
      <c r="B19" s="91">
        <v>0</v>
      </c>
      <c r="C19" s="92"/>
      <c r="D19" s="93">
        <v>0</v>
      </c>
      <c r="E19" s="92"/>
      <c r="F19" s="93">
        <v>0</v>
      </c>
      <c r="G19" s="92"/>
      <c r="H19" s="94">
        <f t="shared" si="0"/>
        <v>0</v>
      </c>
      <c r="I19" s="88"/>
      <c r="J19" s="93">
        <v>0</v>
      </c>
    </row>
    <row r="20" spans="1:10" s="84" customFormat="1" ht="15" x14ac:dyDescent="0.2">
      <c r="A20" s="90"/>
      <c r="B20" s="91">
        <v>0</v>
      </c>
      <c r="C20" s="92"/>
      <c r="D20" s="93">
        <v>0</v>
      </c>
      <c r="E20" s="92"/>
      <c r="F20" s="93">
        <v>0</v>
      </c>
      <c r="G20" s="92"/>
      <c r="H20" s="94">
        <f t="shared" si="0"/>
        <v>0</v>
      </c>
      <c r="I20" s="88"/>
      <c r="J20" s="93">
        <v>0</v>
      </c>
    </row>
    <row r="21" spans="1:10" s="84" customFormat="1" ht="15.75" thickBot="1" x14ac:dyDescent="0.25">
      <c r="A21" s="95" t="s">
        <v>30</v>
      </c>
      <c r="B21" s="96">
        <f>SUM(B11:B20)</f>
        <v>1040</v>
      </c>
      <c r="C21" s="97"/>
      <c r="D21" s="98">
        <f>SUM(D11:D20)</f>
        <v>0</v>
      </c>
      <c r="E21" s="92"/>
      <c r="F21" s="98">
        <f>SUM(F11:F20)</f>
        <v>0</v>
      </c>
      <c r="G21" s="92"/>
      <c r="H21" s="98">
        <f>IF((B21+D21+F21)=SUM(H11:H20),B21+D21+F21,"Cross Add Error")</f>
        <v>1040</v>
      </c>
      <c r="I21" s="88"/>
      <c r="J21" s="98">
        <f>SUM(J11:J20)</f>
        <v>9740</v>
      </c>
    </row>
    <row r="22" spans="1:10" s="84" customFormat="1" ht="6.75" customHeight="1" thickTop="1" x14ac:dyDescent="0.2">
      <c r="A22" s="99"/>
      <c r="B22" s="100"/>
      <c r="C22" s="99"/>
      <c r="D22" s="99"/>
      <c r="E22" s="99"/>
      <c r="F22" s="88"/>
      <c r="G22" s="99"/>
      <c r="H22" s="88"/>
      <c r="I22" s="88"/>
      <c r="J22" s="64"/>
    </row>
    <row r="23" spans="1:10" s="84" customFormat="1" x14ac:dyDescent="0.2">
      <c r="A23" s="65"/>
      <c r="B23" s="78"/>
      <c r="C23" s="65"/>
      <c r="D23" s="65"/>
      <c r="E23" s="65"/>
      <c r="F23" s="65"/>
      <c r="G23" s="65"/>
      <c r="H23" s="65"/>
      <c r="I23" s="65"/>
      <c r="J23" s="64"/>
    </row>
    <row r="24" spans="1:10" s="84" customFormat="1" ht="15" x14ac:dyDescent="0.2">
      <c r="A24" s="71" t="s">
        <v>109</v>
      </c>
      <c r="B24" s="101"/>
      <c r="C24" s="67"/>
      <c r="D24" s="67"/>
      <c r="E24" s="67"/>
      <c r="F24" s="67"/>
      <c r="G24" s="67"/>
      <c r="H24" s="177"/>
      <c r="I24" s="177"/>
      <c r="J24" s="102"/>
    </row>
    <row r="25" spans="1:10" s="84" customFormat="1" ht="15" x14ac:dyDescent="0.25">
      <c r="A25" s="77" t="s">
        <v>7</v>
      </c>
      <c r="B25" s="103">
        <v>0</v>
      </c>
      <c r="C25" s="104">
        <v>0</v>
      </c>
      <c r="D25" s="105">
        <v>0</v>
      </c>
      <c r="E25" s="104"/>
      <c r="F25" s="105">
        <v>0</v>
      </c>
      <c r="G25" s="67"/>
      <c r="H25" s="106">
        <v>0</v>
      </c>
      <c r="I25" s="102"/>
      <c r="J25" s="107">
        <v>0</v>
      </c>
    </row>
    <row r="26" spans="1:10" s="84" customFormat="1" ht="15" x14ac:dyDescent="0.25">
      <c r="A26" s="77" t="s">
        <v>8</v>
      </c>
      <c r="B26" s="103">
        <v>0</v>
      </c>
      <c r="C26" s="104"/>
      <c r="D26" s="105">
        <v>0</v>
      </c>
      <c r="E26" s="104"/>
      <c r="F26" s="105">
        <v>0</v>
      </c>
      <c r="G26" s="67"/>
      <c r="H26" s="106">
        <v>0</v>
      </c>
      <c r="I26" s="102"/>
      <c r="J26" s="107">
        <v>0</v>
      </c>
    </row>
    <row r="27" spans="1:10" s="84" customFormat="1" ht="15" x14ac:dyDescent="0.25">
      <c r="A27" s="77" t="s">
        <v>9</v>
      </c>
      <c r="B27" s="103">
        <v>0</v>
      </c>
      <c r="C27" s="104"/>
      <c r="D27" s="105">
        <v>0</v>
      </c>
      <c r="E27" s="104"/>
      <c r="F27" s="105">
        <v>0</v>
      </c>
      <c r="G27" s="67"/>
      <c r="H27" s="106">
        <v>0</v>
      </c>
      <c r="I27" s="102"/>
      <c r="J27" s="107">
        <v>0</v>
      </c>
    </row>
    <row r="28" spans="1:10" s="84" customFormat="1" ht="15" x14ac:dyDescent="0.25">
      <c r="A28" s="108" t="s">
        <v>129</v>
      </c>
      <c r="B28" s="109">
        <f>'TB 310319'!E12-D28</f>
        <v>101.86000000000001</v>
      </c>
      <c r="C28" s="110"/>
      <c r="D28" s="107">
        <f>'TB 310319'!E12-101.86</f>
        <v>768.14</v>
      </c>
      <c r="E28" s="111"/>
      <c r="F28" s="107">
        <v>0</v>
      </c>
      <c r="G28" s="111"/>
      <c r="H28" s="106">
        <f t="shared" ref="H28:H39" si="1">F28+D28+B28</f>
        <v>870</v>
      </c>
      <c r="I28" s="112"/>
      <c r="J28" s="107">
        <v>2602</v>
      </c>
    </row>
    <row r="29" spans="1:10" s="84" customFormat="1" ht="15" x14ac:dyDescent="0.25">
      <c r="A29" s="108" t="s">
        <v>75</v>
      </c>
      <c r="B29" s="109">
        <f>'TB 310319'!E21</f>
        <v>93.55</v>
      </c>
      <c r="C29" s="110"/>
      <c r="D29" s="107">
        <v>0</v>
      </c>
      <c r="E29" s="111"/>
      <c r="F29" s="107">
        <v>0</v>
      </c>
      <c r="G29" s="111"/>
      <c r="H29" s="106">
        <f t="shared" si="1"/>
        <v>93.55</v>
      </c>
      <c r="I29" s="112"/>
      <c r="J29" s="107">
        <v>95</v>
      </c>
    </row>
    <row r="30" spans="1:10" s="84" customFormat="1" ht="15" x14ac:dyDescent="0.25">
      <c r="A30" s="108" t="s">
        <v>76</v>
      </c>
      <c r="B30" s="109">
        <f>'TB 310319'!E15</f>
        <v>116</v>
      </c>
      <c r="C30" s="110"/>
      <c r="D30" s="107">
        <v>0</v>
      </c>
      <c r="E30" s="111"/>
      <c r="F30" s="107"/>
      <c r="G30" s="111"/>
      <c r="H30" s="106">
        <f t="shared" si="1"/>
        <v>116</v>
      </c>
      <c r="I30" s="112"/>
      <c r="J30" s="107">
        <v>334</v>
      </c>
    </row>
    <row r="31" spans="1:10" s="84" customFormat="1" ht="15" x14ac:dyDescent="0.25">
      <c r="A31" s="108" t="s">
        <v>16</v>
      </c>
      <c r="B31" s="109">
        <f>'TB 310319'!E18</f>
        <v>305</v>
      </c>
      <c r="C31" s="110"/>
      <c r="D31" s="107">
        <v>0</v>
      </c>
      <c r="E31" s="111"/>
      <c r="F31" s="107">
        <v>0</v>
      </c>
      <c r="G31" s="111"/>
      <c r="H31" s="106">
        <f t="shared" si="1"/>
        <v>305</v>
      </c>
      <c r="I31" s="112"/>
      <c r="J31" s="107">
        <v>300</v>
      </c>
    </row>
    <row r="32" spans="1:10" s="84" customFormat="1" ht="15" x14ac:dyDescent="0.25">
      <c r="A32" s="108" t="s">
        <v>10</v>
      </c>
      <c r="B32" s="109">
        <f>'TB 310319'!E16</f>
        <v>473.36</v>
      </c>
      <c r="C32" s="110"/>
      <c r="D32" s="107">
        <v>0</v>
      </c>
      <c r="E32" s="111"/>
      <c r="F32" s="107">
        <v>0</v>
      </c>
      <c r="G32" s="111"/>
      <c r="H32" s="106">
        <f t="shared" si="1"/>
        <v>473.36</v>
      </c>
      <c r="I32" s="112"/>
      <c r="J32" s="107">
        <v>1245</v>
      </c>
    </row>
    <row r="33" spans="1:10" s="84" customFormat="1" ht="15" x14ac:dyDescent="0.25">
      <c r="A33" s="108" t="s">
        <v>130</v>
      </c>
      <c r="B33" s="109">
        <v>0</v>
      </c>
      <c r="C33" s="110"/>
      <c r="D33" s="107">
        <f>'TB 310319'!E13</f>
        <v>924.86</v>
      </c>
      <c r="E33" s="111"/>
      <c r="F33" s="107">
        <v>0</v>
      </c>
      <c r="G33" s="111"/>
      <c r="H33" s="106">
        <f t="shared" si="1"/>
        <v>924.86</v>
      </c>
      <c r="I33" s="112"/>
      <c r="J33" s="107">
        <v>1351</v>
      </c>
    </row>
    <row r="34" spans="1:10" s="84" customFormat="1" ht="15" x14ac:dyDescent="0.25">
      <c r="A34" s="108" t="s">
        <v>134</v>
      </c>
      <c r="B34" s="109">
        <v>0</v>
      </c>
      <c r="C34" s="110"/>
      <c r="D34" s="107">
        <v>0</v>
      </c>
      <c r="E34" s="111"/>
      <c r="F34" s="107">
        <v>0</v>
      </c>
      <c r="G34" s="111"/>
      <c r="H34" s="106">
        <f t="shared" si="1"/>
        <v>0</v>
      </c>
      <c r="I34" s="112"/>
      <c r="J34" s="107">
        <v>8037</v>
      </c>
    </row>
    <row r="35" spans="1:10" s="84" customFormat="1" ht="15" x14ac:dyDescent="0.25">
      <c r="A35" s="108" t="s">
        <v>11</v>
      </c>
      <c r="B35" s="109">
        <v>0</v>
      </c>
      <c r="C35" s="110"/>
      <c r="D35" s="107">
        <v>0</v>
      </c>
      <c r="E35" s="111"/>
      <c r="F35" s="107">
        <v>0</v>
      </c>
      <c r="G35" s="111"/>
      <c r="H35" s="106">
        <f t="shared" si="1"/>
        <v>0</v>
      </c>
      <c r="I35" s="112"/>
      <c r="J35" s="107">
        <v>0</v>
      </c>
    </row>
    <row r="36" spans="1:10" s="84" customFormat="1" ht="15" x14ac:dyDescent="0.25">
      <c r="A36" s="108" t="s">
        <v>13</v>
      </c>
      <c r="B36" s="109">
        <v>0</v>
      </c>
      <c r="C36" s="110"/>
      <c r="D36" s="107">
        <v>0</v>
      </c>
      <c r="E36" s="111"/>
      <c r="F36" s="107">
        <v>0</v>
      </c>
      <c r="G36" s="111"/>
      <c r="H36" s="106">
        <f t="shared" si="1"/>
        <v>0</v>
      </c>
      <c r="I36" s="112"/>
      <c r="J36" s="107">
        <v>0</v>
      </c>
    </row>
    <row r="37" spans="1:10" s="84" customFormat="1" ht="15" x14ac:dyDescent="0.25">
      <c r="A37" s="108" t="s">
        <v>28</v>
      </c>
      <c r="B37" s="109">
        <f>'TB 310319'!E20</f>
        <v>31.15</v>
      </c>
      <c r="C37" s="110"/>
      <c r="D37" s="107">
        <v>0</v>
      </c>
      <c r="E37" s="111"/>
      <c r="F37" s="107">
        <v>0</v>
      </c>
      <c r="G37" s="111"/>
      <c r="H37" s="106">
        <f t="shared" si="1"/>
        <v>31.15</v>
      </c>
      <c r="I37" s="112"/>
      <c r="J37" s="107">
        <v>106</v>
      </c>
    </row>
    <row r="38" spans="1:10" s="84" customFormat="1" ht="15" x14ac:dyDescent="0.25">
      <c r="A38" s="108" t="s">
        <v>14</v>
      </c>
      <c r="B38" s="109">
        <f>'TB 310319'!E17</f>
        <v>0</v>
      </c>
      <c r="C38" s="110"/>
      <c r="D38" s="107"/>
      <c r="E38" s="111"/>
      <c r="F38" s="107"/>
      <c r="G38" s="111"/>
      <c r="H38" s="106">
        <f t="shared" si="1"/>
        <v>0</v>
      </c>
      <c r="I38" s="112"/>
      <c r="J38" s="107">
        <v>254</v>
      </c>
    </row>
    <row r="39" spans="1:10" s="84" customFormat="1" ht="15" x14ac:dyDescent="0.25">
      <c r="A39" s="108" t="s">
        <v>12</v>
      </c>
      <c r="B39" s="109">
        <v>0</v>
      </c>
      <c r="C39" s="110"/>
      <c r="D39" s="107">
        <v>0</v>
      </c>
      <c r="E39" s="111"/>
      <c r="F39" s="107">
        <v>0</v>
      </c>
      <c r="G39" s="111"/>
      <c r="H39" s="106">
        <f t="shared" si="1"/>
        <v>0</v>
      </c>
      <c r="I39" s="112"/>
      <c r="J39" s="107">
        <v>0</v>
      </c>
    </row>
    <row r="40" spans="1:10" s="84" customFormat="1" ht="15.75" thickBot="1" x14ac:dyDescent="0.3">
      <c r="A40" s="113" t="s">
        <v>204</v>
      </c>
      <c r="B40" s="114">
        <f>SUM(B25:B39)</f>
        <v>1120.92</v>
      </c>
      <c r="C40" s="115"/>
      <c r="D40" s="116">
        <f>SUM(D25:D39)</f>
        <v>1693</v>
      </c>
      <c r="E40" s="111"/>
      <c r="F40" s="116">
        <f>SUM(F25:F39)</f>
        <v>0</v>
      </c>
      <c r="G40" s="111"/>
      <c r="H40" s="116">
        <f>IF((B40+D40+F40)=SUM(H28:H39),F40+D40+B40,"Cross Add Error")</f>
        <v>2813.92</v>
      </c>
      <c r="I40" s="112"/>
      <c r="J40" s="116">
        <f>SUM(J22:J39)</f>
        <v>14324</v>
      </c>
    </row>
    <row r="41" spans="1:10" s="84" customFormat="1" ht="15.75" thickTop="1" x14ac:dyDescent="0.25">
      <c r="A41" s="70"/>
      <c r="B41" s="117"/>
      <c r="C41" s="118"/>
      <c r="D41" s="119"/>
      <c r="E41" s="118"/>
      <c r="F41" s="118"/>
      <c r="G41" s="118"/>
      <c r="H41" s="118"/>
      <c r="I41" s="65"/>
      <c r="J41" s="64"/>
    </row>
    <row r="42" spans="1:10" s="84" customFormat="1" ht="15" thickBot="1" x14ac:dyDescent="0.25">
      <c r="A42" s="65"/>
      <c r="B42" s="121"/>
      <c r="C42" s="120"/>
      <c r="D42" s="120"/>
      <c r="E42" s="120"/>
      <c r="F42" s="120"/>
      <c r="G42" s="120"/>
      <c r="H42" s="120"/>
      <c r="I42" s="102"/>
      <c r="J42" s="64"/>
    </row>
    <row r="43" spans="1:10" s="84" customFormat="1" ht="16.5" thickTop="1" thickBot="1" x14ac:dyDescent="0.3">
      <c r="A43" s="122" t="s">
        <v>108</v>
      </c>
      <c r="B43" s="123">
        <f>+B21-B40</f>
        <v>-80.920000000000073</v>
      </c>
      <c r="C43" s="124"/>
      <c r="D43" s="125">
        <f>+D21-D40</f>
        <v>-1693</v>
      </c>
      <c r="E43" s="111"/>
      <c r="F43" s="125">
        <f>+F21-F40</f>
        <v>0</v>
      </c>
      <c r="G43" s="111"/>
      <c r="H43" s="125">
        <f>IF((B43+D43+F43)=(+H21-H40),F43+D43+B43,"Cross Add Error")</f>
        <v>-1773.92</v>
      </c>
      <c r="I43" s="102"/>
      <c r="J43" s="125">
        <f>+J21-J40</f>
        <v>-4584</v>
      </c>
    </row>
    <row r="44" spans="1:10" s="84" customFormat="1" ht="15" x14ac:dyDescent="0.25">
      <c r="A44" s="69" t="s">
        <v>107</v>
      </c>
      <c r="B44" s="126">
        <v>0</v>
      </c>
      <c r="C44" s="124"/>
      <c r="D44" s="127">
        <v>0</v>
      </c>
      <c r="E44" s="111"/>
      <c r="F44" s="128">
        <v>0</v>
      </c>
      <c r="G44" s="111"/>
      <c r="H44" s="106">
        <f>IF(F44+D44+B44=0,0,"Transfer error")</f>
        <v>0</v>
      </c>
      <c r="I44" s="102"/>
      <c r="J44" s="127">
        <v>0</v>
      </c>
    </row>
    <row r="45" spans="1:10" s="84" customFormat="1" ht="15.75" thickBot="1" x14ac:dyDescent="0.3">
      <c r="A45" s="69" t="s">
        <v>106</v>
      </c>
      <c r="B45" s="129">
        <v>11393</v>
      </c>
      <c r="C45" s="124"/>
      <c r="D45" s="130">
        <v>1693</v>
      </c>
      <c r="E45" s="111"/>
      <c r="F45" s="131">
        <v>0</v>
      </c>
      <c r="G45" s="111"/>
      <c r="H45" s="132">
        <f>F45+D45+B45</f>
        <v>13086</v>
      </c>
      <c r="I45" s="102"/>
      <c r="J45" s="130">
        <v>17671</v>
      </c>
    </row>
    <row r="46" spans="1:10" s="84" customFormat="1" ht="16.5" thickTop="1" thickBot="1" x14ac:dyDescent="0.3">
      <c r="A46" s="122" t="s">
        <v>105</v>
      </c>
      <c r="B46" s="133">
        <f>+B43+B44+B45</f>
        <v>11312.08</v>
      </c>
      <c r="C46" s="124"/>
      <c r="D46" s="216">
        <f>+D43+D44+D45</f>
        <v>0</v>
      </c>
      <c r="E46" s="111"/>
      <c r="F46" s="134">
        <f>+F43+F44+F45</f>
        <v>0</v>
      </c>
      <c r="G46" s="111"/>
      <c r="H46" s="116">
        <f>H43+H45</f>
        <v>11312.08</v>
      </c>
      <c r="I46" s="102"/>
      <c r="J46" s="134">
        <f>+J43+J44+J45</f>
        <v>13087</v>
      </c>
    </row>
    <row r="47" spans="1:10" s="84" customFormat="1" ht="15" thickTop="1" x14ac:dyDescent="0.2">
      <c r="A47" s="65"/>
      <c r="B47" s="78"/>
      <c r="C47" s="65"/>
      <c r="D47" s="65"/>
      <c r="E47" s="65"/>
      <c r="F47" s="65"/>
      <c r="G47" s="65"/>
      <c r="H47" s="65"/>
      <c r="I47" s="65"/>
      <c r="J47" s="64"/>
    </row>
    <row r="49" spans="1:10" s="139" customFormat="1" ht="26.25" customHeight="1" x14ac:dyDescent="0.25">
      <c r="A49" s="135" t="s">
        <v>104</v>
      </c>
      <c r="B49" s="136"/>
      <c r="C49" s="135"/>
      <c r="D49" s="135"/>
      <c r="E49" s="135"/>
      <c r="F49" s="135"/>
      <c r="G49" s="135"/>
      <c r="H49" s="135"/>
      <c r="I49" s="137"/>
      <c r="J49" s="138"/>
    </row>
    <row r="50" spans="1:10" ht="30" x14ac:dyDescent="0.25">
      <c r="A50" s="68" t="s">
        <v>103</v>
      </c>
      <c r="B50" s="183" t="s">
        <v>102</v>
      </c>
      <c r="C50" s="183"/>
      <c r="D50" s="183"/>
      <c r="E50" s="67"/>
      <c r="F50" s="66" t="s">
        <v>99</v>
      </c>
      <c r="H50" s="66" t="s">
        <v>98</v>
      </c>
      <c r="I50" s="102"/>
      <c r="J50" s="66" t="s">
        <v>97</v>
      </c>
    </row>
    <row r="51" spans="1:10" ht="15" x14ac:dyDescent="0.2">
      <c r="B51" s="184"/>
      <c r="C51" s="184"/>
      <c r="D51" s="184"/>
      <c r="E51" s="140"/>
      <c r="F51" s="66" t="s">
        <v>96</v>
      </c>
      <c r="H51" s="66" t="s">
        <v>96</v>
      </c>
      <c r="I51" s="102"/>
      <c r="J51" s="66" t="s">
        <v>96</v>
      </c>
    </row>
    <row r="52" spans="1:10" ht="20.100000000000001" customHeight="1" x14ac:dyDescent="0.2">
      <c r="A52" s="172" t="s">
        <v>101</v>
      </c>
      <c r="B52" s="185" t="s">
        <v>23</v>
      </c>
      <c r="C52" s="186"/>
      <c r="D52" s="187"/>
      <c r="E52" s="141"/>
      <c r="F52" s="93">
        <f>B46</f>
        <v>11312.08</v>
      </c>
      <c r="G52" s="67"/>
      <c r="H52" s="93">
        <f>D46</f>
        <v>0</v>
      </c>
      <c r="I52" s="102"/>
      <c r="J52" s="93">
        <v>0</v>
      </c>
    </row>
    <row r="53" spans="1:10" ht="20.100000000000001" customHeight="1" x14ac:dyDescent="0.2">
      <c r="A53" s="172"/>
      <c r="B53" s="185"/>
      <c r="C53" s="186"/>
      <c r="D53" s="187"/>
      <c r="E53" s="141"/>
      <c r="F53" s="93">
        <v>0</v>
      </c>
      <c r="G53" s="67"/>
      <c r="H53" s="93">
        <v>0</v>
      </c>
      <c r="I53" s="102"/>
      <c r="J53" s="93">
        <v>0</v>
      </c>
    </row>
    <row r="54" spans="1:10" ht="20.100000000000001" customHeight="1" thickBot="1" x14ac:dyDescent="0.25">
      <c r="A54" s="172"/>
      <c r="B54" s="185"/>
      <c r="C54" s="186"/>
      <c r="D54" s="187"/>
      <c r="E54" s="141"/>
      <c r="F54" s="142">
        <v>0</v>
      </c>
      <c r="G54" s="67"/>
      <c r="H54" s="142">
        <v>0</v>
      </c>
      <c r="I54" s="102"/>
      <c r="J54" s="142">
        <v>0</v>
      </c>
    </row>
    <row r="55" spans="1:10" ht="20.100000000000001" customHeight="1" thickTop="1" thickBot="1" x14ac:dyDescent="0.25">
      <c r="B55" s="181" t="s">
        <v>132</v>
      </c>
      <c r="C55" s="181"/>
      <c r="D55" s="181"/>
      <c r="E55" s="143"/>
      <c r="F55" s="144">
        <f>SUM(F52:F54)</f>
        <v>11312.08</v>
      </c>
      <c r="G55" s="145"/>
      <c r="H55" s="144">
        <f>SUM(H52:H54)</f>
        <v>0</v>
      </c>
      <c r="I55" s="177"/>
      <c r="J55" s="144">
        <f>SUM(J52:J54)</f>
        <v>0</v>
      </c>
    </row>
    <row r="56" spans="1:10" ht="24" customHeight="1" thickTop="1" x14ac:dyDescent="0.2">
      <c r="B56" s="182" t="s">
        <v>100</v>
      </c>
      <c r="C56" s="182"/>
      <c r="D56" s="182"/>
      <c r="E56" s="146"/>
      <c r="F56" s="147" t="str">
        <f>IF(ROUND(F55,0)&lt;&gt;ROUND(B46,0),"Agreement Error","OK")</f>
        <v>OK</v>
      </c>
      <c r="G56" s="102"/>
      <c r="H56" s="147" t="str">
        <f>IF(ROUND(H55,0)&lt;&gt;ROUND(D46,0),"Agreement Error","OK")</f>
        <v>OK</v>
      </c>
      <c r="I56" s="177"/>
      <c r="J56" s="147" t="str">
        <f>IF(ROUND(J55,0)&lt;&gt;ROUND(F46,0),"Agreement Error","OK")</f>
        <v>OK</v>
      </c>
    </row>
    <row r="57" spans="1:10" ht="30" customHeight="1" x14ac:dyDescent="0.2">
      <c r="B57" s="182"/>
      <c r="C57" s="182"/>
      <c r="D57" s="182"/>
      <c r="E57" s="146"/>
      <c r="F57" s="66" t="s">
        <v>99</v>
      </c>
      <c r="H57" s="66" t="s">
        <v>98</v>
      </c>
      <c r="I57" s="102"/>
      <c r="J57" s="66" t="s">
        <v>97</v>
      </c>
    </row>
    <row r="58" spans="1:10" ht="15" customHeight="1" x14ac:dyDescent="0.25">
      <c r="B58" s="178" t="s">
        <v>29</v>
      </c>
      <c r="C58" s="178"/>
      <c r="D58" s="178"/>
      <c r="E58" s="146"/>
      <c r="F58" s="66" t="s">
        <v>96</v>
      </c>
      <c r="H58" s="66" t="s">
        <v>96</v>
      </c>
      <c r="I58" s="102"/>
      <c r="J58" s="66" t="s">
        <v>96</v>
      </c>
    </row>
    <row r="59" spans="1:10" ht="20.100000000000001" customHeight="1" x14ac:dyDescent="0.2">
      <c r="A59" s="172" t="s">
        <v>95</v>
      </c>
      <c r="B59" s="174"/>
      <c r="C59" s="174"/>
      <c r="D59" s="174"/>
      <c r="E59" s="148"/>
      <c r="F59" s="149">
        <v>0</v>
      </c>
      <c r="G59" s="67"/>
      <c r="H59" s="149">
        <v>0</v>
      </c>
      <c r="I59" s="102"/>
      <c r="J59" s="149">
        <v>0</v>
      </c>
    </row>
    <row r="60" spans="1:10" ht="20.100000000000001" customHeight="1" x14ac:dyDescent="0.2">
      <c r="A60" s="173"/>
      <c r="B60" s="174"/>
      <c r="C60" s="174"/>
      <c r="D60" s="174"/>
      <c r="E60" s="148"/>
      <c r="F60" s="149">
        <v>0</v>
      </c>
      <c r="G60" s="67"/>
      <c r="H60" s="149">
        <v>0</v>
      </c>
      <c r="I60" s="102"/>
      <c r="J60" s="149">
        <v>0</v>
      </c>
    </row>
    <row r="61" spans="1:10" ht="20.100000000000001" customHeight="1" x14ac:dyDescent="0.2">
      <c r="A61" s="173"/>
      <c r="B61" s="174"/>
      <c r="C61" s="174"/>
      <c r="D61" s="174"/>
      <c r="E61" s="148"/>
      <c r="F61" s="149">
        <v>0</v>
      </c>
      <c r="G61" s="67"/>
      <c r="H61" s="149">
        <v>0</v>
      </c>
      <c r="I61" s="102"/>
      <c r="J61" s="149">
        <v>0</v>
      </c>
    </row>
    <row r="62" spans="1:10" ht="20.100000000000001" customHeight="1" x14ac:dyDescent="0.2">
      <c r="A62" s="173"/>
      <c r="B62" s="174"/>
      <c r="C62" s="174"/>
      <c r="D62" s="174"/>
      <c r="E62" s="148"/>
      <c r="F62" s="149">
        <v>0</v>
      </c>
      <c r="G62" s="67"/>
      <c r="H62" s="149">
        <v>0</v>
      </c>
      <c r="I62" s="102"/>
      <c r="J62" s="149">
        <v>0</v>
      </c>
    </row>
    <row r="63" spans="1:10" ht="20.100000000000001" customHeight="1" x14ac:dyDescent="0.2">
      <c r="A63" s="173"/>
      <c r="B63" s="174"/>
      <c r="C63" s="174"/>
      <c r="D63" s="174"/>
      <c r="E63" s="148"/>
      <c r="F63" s="149">
        <v>0</v>
      </c>
      <c r="G63" s="67"/>
      <c r="H63" s="149">
        <v>0</v>
      </c>
      <c r="I63" s="102"/>
      <c r="J63" s="149">
        <v>0</v>
      </c>
    </row>
    <row r="64" spans="1:10" ht="20.100000000000001" customHeight="1" x14ac:dyDescent="0.2">
      <c r="A64" s="173"/>
      <c r="B64" s="174"/>
      <c r="C64" s="174"/>
      <c r="D64" s="174"/>
      <c r="E64" s="148"/>
      <c r="F64" s="149">
        <v>0</v>
      </c>
      <c r="G64" s="67"/>
      <c r="H64" s="149">
        <v>0</v>
      </c>
      <c r="I64" s="102"/>
      <c r="J64" s="149">
        <v>0</v>
      </c>
    </row>
    <row r="65" spans="1:10" x14ac:dyDescent="0.2">
      <c r="B65" s="175"/>
      <c r="C65" s="175"/>
      <c r="D65" s="175"/>
      <c r="E65" s="150"/>
      <c r="G65" s="180"/>
      <c r="I65" s="177"/>
      <c r="J65" s="65"/>
    </row>
    <row r="66" spans="1:10" ht="45" x14ac:dyDescent="0.25">
      <c r="B66" s="178" t="s">
        <v>29</v>
      </c>
      <c r="C66" s="178"/>
      <c r="D66" s="178"/>
      <c r="E66" s="151"/>
      <c r="F66" s="152" t="s">
        <v>93</v>
      </c>
      <c r="G66" s="180"/>
      <c r="H66" s="75" t="s">
        <v>92</v>
      </c>
      <c r="I66" s="177"/>
      <c r="J66" s="75" t="s">
        <v>91</v>
      </c>
    </row>
    <row r="67" spans="1:10" ht="20.100000000000001" customHeight="1" x14ac:dyDescent="0.2">
      <c r="A67" s="172" t="s">
        <v>94</v>
      </c>
      <c r="B67" s="174"/>
      <c r="C67" s="174"/>
      <c r="D67" s="174"/>
      <c r="E67" s="148"/>
      <c r="F67" s="153"/>
      <c r="G67" s="67"/>
      <c r="H67" s="149">
        <v>0</v>
      </c>
      <c r="I67" s="102"/>
      <c r="J67" s="149">
        <v>0</v>
      </c>
    </row>
    <row r="68" spans="1:10" ht="20.100000000000001" customHeight="1" x14ac:dyDescent="0.2">
      <c r="A68" s="173"/>
      <c r="B68" s="174"/>
      <c r="C68" s="174"/>
      <c r="D68" s="174"/>
      <c r="E68" s="148"/>
      <c r="F68" s="154"/>
      <c r="G68" s="67"/>
      <c r="H68" s="149">
        <v>0</v>
      </c>
      <c r="I68" s="102"/>
      <c r="J68" s="149">
        <v>0</v>
      </c>
    </row>
    <row r="69" spans="1:10" ht="20.100000000000001" customHeight="1" x14ac:dyDescent="0.2">
      <c r="A69" s="173"/>
      <c r="B69" s="174"/>
      <c r="C69" s="174"/>
      <c r="D69" s="174"/>
      <c r="E69" s="148"/>
      <c r="F69" s="154"/>
      <c r="G69" s="67"/>
      <c r="H69" s="149">
        <v>0</v>
      </c>
      <c r="I69" s="102"/>
      <c r="J69" s="149">
        <v>0</v>
      </c>
    </row>
    <row r="70" spans="1:10" ht="20.100000000000001" customHeight="1" x14ac:dyDescent="0.2">
      <c r="A70" s="173"/>
      <c r="B70" s="174"/>
      <c r="C70" s="174"/>
      <c r="D70" s="174"/>
      <c r="E70" s="148"/>
      <c r="F70" s="154"/>
      <c r="G70" s="67"/>
      <c r="H70" s="149">
        <v>0</v>
      </c>
      <c r="I70" s="102"/>
      <c r="J70" s="149">
        <v>0</v>
      </c>
    </row>
    <row r="71" spans="1:10" ht="20.100000000000001" customHeight="1" x14ac:dyDescent="0.2">
      <c r="A71" s="173"/>
      <c r="B71" s="174"/>
      <c r="C71" s="174"/>
      <c r="D71" s="174"/>
      <c r="E71" s="148"/>
      <c r="F71" s="154"/>
      <c r="G71" s="67"/>
      <c r="H71" s="149">
        <v>0</v>
      </c>
      <c r="I71" s="102"/>
      <c r="J71" s="149">
        <v>0</v>
      </c>
    </row>
    <row r="72" spans="1:10" ht="15" x14ac:dyDescent="0.2">
      <c r="B72" s="179"/>
      <c r="C72" s="179"/>
      <c r="D72" s="179"/>
      <c r="E72" s="67"/>
      <c r="G72" s="67"/>
      <c r="I72" s="102"/>
      <c r="J72" s="66"/>
    </row>
    <row r="73" spans="1:10" ht="45" x14ac:dyDescent="0.25">
      <c r="B73" s="178" t="s">
        <v>29</v>
      </c>
      <c r="C73" s="178"/>
      <c r="D73" s="178"/>
      <c r="E73" s="155"/>
      <c r="F73" s="152" t="s">
        <v>93</v>
      </c>
      <c r="G73" s="67"/>
      <c r="H73" s="75" t="s">
        <v>92</v>
      </c>
      <c r="I73" s="102"/>
      <c r="J73" s="75" t="s">
        <v>91</v>
      </c>
    </row>
    <row r="74" spans="1:10" ht="20.100000000000001" customHeight="1" x14ac:dyDescent="0.2">
      <c r="A74" s="172" t="s">
        <v>90</v>
      </c>
      <c r="B74" s="174"/>
      <c r="C74" s="174"/>
      <c r="D74" s="174"/>
      <c r="E74" s="148"/>
      <c r="F74" s="154"/>
      <c r="G74" s="67"/>
      <c r="H74" s="149">
        <v>0</v>
      </c>
      <c r="I74" s="102"/>
      <c r="J74" s="149">
        <v>0</v>
      </c>
    </row>
    <row r="75" spans="1:10" ht="20.100000000000001" customHeight="1" x14ac:dyDescent="0.2">
      <c r="A75" s="173"/>
      <c r="B75" s="174"/>
      <c r="C75" s="174"/>
      <c r="D75" s="174"/>
      <c r="E75" s="148"/>
      <c r="F75" s="154"/>
      <c r="G75" s="67"/>
      <c r="H75" s="149">
        <v>0</v>
      </c>
      <c r="I75" s="102"/>
      <c r="J75" s="149">
        <v>0</v>
      </c>
    </row>
    <row r="76" spans="1:10" ht="20.100000000000001" customHeight="1" x14ac:dyDescent="0.2">
      <c r="A76" s="173"/>
      <c r="B76" s="174"/>
      <c r="C76" s="174"/>
      <c r="D76" s="174"/>
      <c r="E76" s="148"/>
      <c r="F76" s="154"/>
      <c r="G76" s="67"/>
      <c r="H76" s="149">
        <v>0</v>
      </c>
      <c r="I76" s="102"/>
      <c r="J76" s="149">
        <v>0</v>
      </c>
    </row>
    <row r="77" spans="1:10" ht="20.100000000000001" customHeight="1" x14ac:dyDescent="0.2">
      <c r="A77" s="173"/>
      <c r="B77" s="174"/>
      <c r="C77" s="174"/>
      <c r="D77" s="174"/>
      <c r="E77" s="148"/>
      <c r="F77" s="154"/>
      <c r="G77" s="67"/>
      <c r="H77" s="149">
        <v>0</v>
      </c>
      <c r="I77" s="102"/>
      <c r="J77" s="149">
        <v>0</v>
      </c>
    </row>
    <row r="78" spans="1:10" ht="20.100000000000001" customHeight="1" x14ac:dyDescent="0.2">
      <c r="A78" s="173"/>
      <c r="B78" s="174"/>
      <c r="C78" s="174"/>
      <c r="D78" s="174"/>
      <c r="E78" s="148"/>
      <c r="F78" s="154"/>
      <c r="G78" s="67"/>
      <c r="H78" s="149">
        <v>0</v>
      </c>
      <c r="I78" s="102"/>
      <c r="J78" s="149">
        <v>0</v>
      </c>
    </row>
    <row r="79" spans="1:10" ht="20.100000000000001" customHeight="1" x14ac:dyDescent="0.2">
      <c r="A79" s="173"/>
      <c r="B79" s="174"/>
      <c r="C79" s="174"/>
      <c r="D79" s="174"/>
      <c r="E79" s="148"/>
      <c r="F79" s="154"/>
      <c r="G79" s="67"/>
      <c r="H79" s="149">
        <v>0</v>
      </c>
      <c r="I79" s="102"/>
      <c r="J79" s="149">
        <v>0</v>
      </c>
    </row>
    <row r="80" spans="1:10" ht="20.100000000000001" customHeight="1" x14ac:dyDescent="0.2">
      <c r="A80" s="173"/>
      <c r="B80" s="174"/>
      <c r="C80" s="174"/>
      <c r="D80" s="174"/>
      <c r="E80" s="148"/>
      <c r="F80" s="154"/>
      <c r="G80" s="67"/>
      <c r="H80" s="149">
        <v>0</v>
      </c>
      <c r="I80" s="102"/>
      <c r="J80" s="149">
        <v>0</v>
      </c>
    </row>
    <row r="81" spans="1:10" ht="20.100000000000001" customHeight="1" x14ac:dyDescent="0.2">
      <c r="A81" s="173"/>
      <c r="B81" s="174"/>
      <c r="C81" s="174"/>
      <c r="D81" s="174"/>
      <c r="E81" s="148"/>
      <c r="F81" s="154"/>
      <c r="G81" s="67"/>
      <c r="H81" s="149">
        <v>0</v>
      </c>
      <c r="I81" s="102"/>
      <c r="J81" s="149">
        <v>0</v>
      </c>
    </row>
    <row r="82" spans="1:10" ht="20.100000000000001" customHeight="1" x14ac:dyDescent="0.2">
      <c r="A82" s="173"/>
      <c r="B82" s="174"/>
      <c r="C82" s="174"/>
      <c r="D82" s="174"/>
      <c r="E82" s="148"/>
      <c r="F82" s="154"/>
      <c r="G82" s="67"/>
      <c r="H82" s="149">
        <v>0</v>
      </c>
      <c r="I82" s="102"/>
      <c r="J82" s="149">
        <v>0</v>
      </c>
    </row>
    <row r="83" spans="1:10" ht="10.5" customHeight="1" x14ac:dyDescent="0.2">
      <c r="B83" s="175"/>
      <c r="C83" s="175"/>
      <c r="D83" s="175"/>
      <c r="E83" s="176"/>
      <c r="G83" s="176"/>
      <c r="H83" s="156"/>
      <c r="I83" s="177"/>
      <c r="J83" s="66"/>
    </row>
    <row r="84" spans="1:10" ht="45" x14ac:dyDescent="0.25">
      <c r="B84" s="178" t="s">
        <v>29</v>
      </c>
      <c r="C84" s="178"/>
      <c r="D84" s="178"/>
      <c r="E84" s="176"/>
      <c r="F84" s="156" t="s">
        <v>89</v>
      </c>
      <c r="G84" s="176"/>
      <c r="H84" s="156" t="s">
        <v>88</v>
      </c>
      <c r="I84" s="177"/>
      <c r="J84" s="66" t="s">
        <v>87</v>
      </c>
    </row>
    <row r="85" spans="1:10" ht="20.100000000000001" customHeight="1" x14ac:dyDescent="0.2">
      <c r="A85" s="172" t="s">
        <v>86</v>
      </c>
      <c r="B85" s="174"/>
      <c r="C85" s="174"/>
      <c r="D85" s="174"/>
      <c r="E85" s="148"/>
      <c r="F85" s="154"/>
      <c r="G85" s="67"/>
      <c r="H85" s="149">
        <v>0</v>
      </c>
      <c r="I85" s="102"/>
      <c r="J85" s="157"/>
    </row>
    <row r="86" spans="1:10" ht="20.100000000000001" customHeight="1" x14ac:dyDescent="0.2">
      <c r="A86" s="173"/>
      <c r="B86" s="174"/>
      <c r="C86" s="174"/>
      <c r="D86" s="174"/>
      <c r="E86" s="148"/>
      <c r="F86" s="154"/>
      <c r="G86" s="67"/>
      <c r="H86" s="149">
        <v>0</v>
      </c>
      <c r="I86" s="102"/>
      <c r="J86" s="157"/>
    </row>
    <row r="87" spans="1:10" ht="20.100000000000001" customHeight="1" x14ac:dyDescent="0.2">
      <c r="A87" s="173"/>
      <c r="B87" s="174"/>
      <c r="C87" s="174"/>
      <c r="D87" s="174"/>
      <c r="E87" s="148"/>
      <c r="F87" s="154"/>
      <c r="G87" s="67"/>
      <c r="H87" s="149">
        <v>0</v>
      </c>
      <c r="I87" s="102"/>
      <c r="J87" s="157"/>
    </row>
    <row r="88" spans="1:10" ht="20.100000000000001" customHeight="1" x14ac:dyDescent="0.2">
      <c r="A88" s="173"/>
      <c r="B88" s="174"/>
      <c r="C88" s="174"/>
      <c r="D88" s="174"/>
      <c r="E88" s="148"/>
      <c r="F88" s="154"/>
      <c r="G88" s="67"/>
      <c r="H88" s="149">
        <v>0</v>
      </c>
      <c r="I88" s="102"/>
      <c r="J88" s="157"/>
    </row>
    <row r="89" spans="1:10" ht="20.100000000000001" customHeight="1" x14ac:dyDescent="0.2">
      <c r="A89" s="173"/>
      <c r="B89" s="174"/>
      <c r="C89" s="174"/>
      <c r="D89" s="174"/>
      <c r="E89" s="148"/>
      <c r="F89" s="154"/>
      <c r="G89" s="67"/>
      <c r="H89" s="149">
        <v>0</v>
      </c>
      <c r="I89" s="102"/>
      <c r="J89" s="157"/>
    </row>
    <row r="90" spans="1:10" x14ac:dyDescent="0.2">
      <c r="A90" s="158"/>
      <c r="B90" s="159"/>
      <c r="C90" s="102"/>
      <c r="D90" s="102"/>
      <c r="E90" s="102"/>
      <c r="F90" s="102"/>
      <c r="G90" s="102"/>
      <c r="H90" s="102"/>
      <c r="I90" s="102"/>
    </row>
    <row r="91" spans="1:10" ht="28.5" x14ac:dyDescent="0.2">
      <c r="A91" s="160" t="s">
        <v>133</v>
      </c>
      <c r="B91" s="164" t="s">
        <v>85</v>
      </c>
      <c r="C91" s="164"/>
      <c r="D91" s="164"/>
      <c r="F91" s="165" t="s">
        <v>84</v>
      </c>
      <c r="G91" s="165"/>
      <c r="H91" s="165"/>
      <c r="I91" s="64"/>
      <c r="J91" s="63" t="s">
        <v>83</v>
      </c>
    </row>
    <row r="92" spans="1:10" ht="24" customHeight="1" x14ac:dyDescent="0.2">
      <c r="A92" s="62"/>
      <c r="B92" s="166"/>
      <c r="C92" s="167"/>
      <c r="D92" s="167"/>
      <c r="E92" s="161"/>
      <c r="F92" s="168"/>
      <c r="G92" s="168"/>
      <c r="H92" s="168"/>
      <c r="J92" s="162"/>
    </row>
    <row r="93" spans="1:10" ht="24" customHeight="1" x14ac:dyDescent="0.25">
      <c r="A93" s="62"/>
      <c r="B93" s="169"/>
      <c r="C93" s="170"/>
      <c r="D93" s="170"/>
      <c r="E93" s="61"/>
      <c r="F93" s="171"/>
      <c r="G93" s="171"/>
      <c r="H93" s="171"/>
      <c r="J93" s="163"/>
    </row>
  </sheetData>
  <mergeCells count="71">
    <mergeCell ref="A1:A5"/>
    <mergeCell ref="B1:F1"/>
    <mergeCell ref="G1:H1"/>
    <mergeCell ref="J1:J5"/>
    <mergeCell ref="B2:F2"/>
    <mergeCell ref="G2:H2"/>
    <mergeCell ref="B3:H3"/>
    <mergeCell ref="B4:C5"/>
    <mergeCell ref="D4:E4"/>
    <mergeCell ref="F4:F5"/>
    <mergeCell ref="G4:H4"/>
    <mergeCell ref="D5:E5"/>
    <mergeCell ref="G5:H5"/>
    <mergeCell ref="H24:I24"/>
    <mergeCell ref="B50:D50"/>
    <mergeCell ref="B51:D51"/>
    <mergeCell ref="A52:A54"/>
    <mergeCell ref="B52:D52"/>
    <mergeCell ref="B53:D53"/>
    <mergeCell ref="B54:D54"/>
    <mergeCell ref="B55:D55"/>
    <mergeCell ref="I55:I56"/>
    <mergeCell ref="B56:D56"/>
    <mergeCell ref="B57:D57"/>
    <mergeCell ref="B58:D58"/>
    <mergeCell ref="A59:A64"/>
    <mergeCell ref="B59:D59"/>
    <mergeCell ref="B60:D60"/>
    <mergeCell ref="B61:D61"/>
    <mergeCell ref="B62:D62"/>
    <mergeCell ref="B63:D63"/>
    <mergeCell ref="B64:D64"/>
    <mergeCell ref="B65:D65"/>
    <mergeCell ref="G65:G66"/>
    <mergeCell ref="I65:I66"/>
    <mergeCell ref="B66:D66"/>
    <mergeCell ref="A67:A71"/>
    <mergeCell ref="B67:D67"/>
    <mergeCell ref="B68:D68"/>
    <mergeCell ref="B69:D69"/>
    <mergeCell ref="B70:D70"/>
    <mergeCell ref="B71:D71"/>
    <mergeCell ref="B72:D72"/>
    <mergeCell ref="B73:D73"/>
    <mergeCell ref="A74:A82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E83:E84"/>
    <mergeCell ref="G83:G84"/>
    <mergeCell ref="I83:I84"/>
    <mergeCell ref="B84:D84"/>
    <mergeCell ref="A85:A89"/>
    <mergeCell ref="B85:D85"/>
    <mergeCell ref="B86:D86"/>
    <mergeCell ref="B87:D87"/>
    <mergeCell ref="B88:D88"/>
    <mergeCell ref="B89:D89"/>
    <mergeCell ref="B91:D91"/>
    <mergeCell ref="F91:H91"/>
    <mergeCell ref="B92:D92"/>
    <mergeCell ref="F92:H92"/>
    <mergeCell ref="B93:D93"/>
    <mergeCell ref="F93:H93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48" max="16383" man="1"/>
  </rowBreaks>
  <ignoredErrors>
    <ignoredError sqref="D13:D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B3" sqref="B3:C3"/>
    </sheetView>
  </sheetViews>
  <sheetFormatPr defaultRowHeight="15" x14ac:dyDescent="0.25"/>
  <cols>
    <col min="1" max="1" width="28.140625" customWidth="1"/>
    <col min="2" max="3" width="10.5703125" style="2" bestFit="1" customWidth="1"/>
    <col min="4" max="4" width="3.140625" style="2" customWidth="1"/>
    <col min="5" max="6" width="10.5703125" style="2" bestFit="1" customWidth="1"/>
    <col min="7" max="7" width="3.42578125" customWidth="1"/>
    <col min="8" max="11" width="10.5703125" bestFit="1" customWidth="1"/>
  </cols>
  <sheetData>
    <row r="1" spans="1:11" x14ac:dyDescent="0.25">
      <c r="A1" s="212" t="s">
        <v>205</v>
      </c>
      <c r="B1" s="212"/>
      <c r="C1" s="212"/>
      <c r="D1" s="212"/>
      <c r="E1" s="212"/>
      <c r="F1" s="212"/>
      <c r="G1" s="212"/>
      <c r="H1" s="212"/>
      <c r="I1" s="212"/>
    </row>
    <row r="2" spans="1:11" x14ac:dyDescent="0.25">
      <c r="A2" s="1"/>
    </row>
    <row r="3" spans="1:11" ht="30.75" customHeight="1" x14ac:dyDescent="0.25">
      <c r="A3" s="3"/>
      <c r="B3" s="213" t="s">
        <v>206</v>
      </c>
      <c r="C3" s="213"/>
      <c r="D3" s="4"/>
      <c r="E3" s="213" t="s">
        <v>19</v>
      </c>
      <c r="F3" s="213"/>
      <c r="G3" s="5"/>
      <c r="H3" s="214" t="s">
        <v>20</v>
      </c>
      <c r="I3" s="215"/>
    </row>
    <row r="4" spans="1:11" s="10" customFormat="1" x14ac:dyDescent="0.25">
      <c r="A4" s="6"/>
      <c r="B4" s="7" t="s">
        <v>21</v>
      </c>
      <c r="C4" s="7" t="s">
        <v>22</v>
      </c>
      <c r="D4" s="8"/>
      <c r="E4" s="7" t="s">
        <v>21</v>
      </c>
      <c r="F4" s="7" t="s">
        <v>22</v>
      </c>
      <c r="G4" s="9"/>
      <c r="H4" s="7" t="s">
        <v>21</v>
      </c>
      <c r="I4" s="7" t="s">
        <v>22</v>
      </c>
    </row>
    <row r="5" spans="1:11" s="10" customFormat="1" x14ac:dyDescent="0.25">
      <c r="A5" s="6"/>
      <c r="B5" s="7" t="s">
        <v>1</v>
      </c>
      <c r="C5" s="7" t="s">
        <v>1</v>
      </c>
      <c r="D5" s="8"/>
      <c r="E5" s="7" t="s">
        <v>1</v>
      </c>
      <c r="F5" s="7" t="s">
        <v>1</v>
      </c>
      <c r="G5" s="9"/>
      <c r="H5" s="7" t="s">
        <v>1</v>
      </c>
      <c r="I5" s="7" t="s">
        <v>1</v>
      </c>
    </row>
    <row r="6" spans="1:11" x14ac:dyDescent="0.25">
      <c r="A6" s="3"/>
      <c r="B6" s="11"/>
      <c r="C6" s="11"/>
      <c r="D6" s="12"/>
      <c r="E6" s="11"/>
      <c r="F6" s="11"/>
      <c r="G6" s="13"/>
      <c r="H6" s="14"/>
      <c r="I6" s="3"/>
    </row>
    <row r="7" spans="1:11" x14ac:dyDescent="0.25">
      <c r="A7" s="3"/>
      <c r="B7" s="11"/>
      <c r="C7" s="11"/>
      <c r="D7" s="12"/>
      <c r="E7" s="11"/>
      <c r="F7" s="11"/>
      <c r="G7" s="13"/>
      <c r="H7" s="3"/>
      <c r="I7" s="14"/>
    </row>
    <row r="8" spans="1:11" x14ac:dyDescent="0.25">
      <c r="A8" s="3" t="s">
        <v>23</v>
      </c>
      <c r="B8" s="11">
        <f>'Cash Book 310319'!G64</f>
        <v>11312.96</v>
      </c>
      <c r="C8" s="11"/>
      <c r="D8" s="12"/>
      <c r="E8" s="11"/>
      <c r="F8" s="11"/>
      <c r="G8" s="13"/>
      <c r="H8" s="14">
        <f>B8+E8-F8</f>
        <v>11312.96</v>
      </c>
      <c r="I8" s="3"/>
    </row>
    <row r="9" spans="1:11" x14ac:dyDescent="0.25">
      <c r="A9" s="3"/>
      <c r="B9" s="11"/>
      <c r="C9" s="11"/>
      <c r="D9" s="12"/>
      <c r="E9" s="11"/>
      <c r="F9" s="11"/>
      <c r="G9" s="13"/>
      <c r="H9" s="14"/>
      <c r="I9" s="3"/>
    </row>
    <row r="10" spans="1:11" x14ac:dyDescent="0.25">
      <c r="A10" s="3"/>
      <c r="B10" s="11"/>
      <c r="C10" s="11"/>
      <c r="D10" s="12"/>
      <c r="E10" s="11"/>
      <c r="F10" s="11"/>
      <c r="G10" s="13"/>
      <c r="H10" s="3"/>
      <c r="I10" s="14"/>
    </row>
    <row r="11" spans="1:11" x14ac:dyDescent="0.25">
      <c r="A11" s="3" t="s">
        <v>24</v>
      </c>
      <c r="B11" s="11"/>
      <c r="C11" s="11">
        <f>'Cash Book 310319'!G63</f>
        <v>1040</v>
      </c>
      <c r="D11" s="12"/>
      <c r="E11" s="11"/>
      <c r="F11" s="11">
        <f>C11</f>
        <v>1040</v>
      </c>
      <c r="G11" s="13"/>
      <c r="H11" s="3"/>
      <c r="I11" s="14"/>
    </row>
    <row r="12" spans="1:11" x14ac:dyDescent="0.25">
      <c r="A12" s="3" t="s">
        <v>81</v>
      </c>
      <c r="B12" s="11">
        <f>'Cash Book 310319'!O63</f>
        <v>870</v>
      </c>
      <c r="C12" s="11"/>
      <c r="D12" s="12"/>
      <c r="E12" s="11">
        <f>B12</f>
        <v>870</v>
      </c>
      <c r="F12" s="11"/>
      <c r="G12" s="13"/>
      <c r="H12" s="3"/>
      <c r="I12" s="14"/>
      <c r="K12" s="15"/>
    </row>
    <row r="13" spans="1:11" x14ac:dyDescent="0.25">
      <c r="A13" s="3" t="s">
        <v>6</v>
      </c>
      <c r="B13" s="11">
        <f>'Cash Book 310319'!N63</f>
        <v>924.86</v>
      </c>
      <c r="C13" s="11"/>
      <c r="D13" s="12"/>
      <c r="E13" s="11">
        <f t="shared" ref="E13:E21" si="0">B13</f>
        <v>924.86</v>
      </c>
      <c r="F13" s="11"/>
      <c r="G13" s="13"/>
      <c r="H13" s="3"/>
      <c r="I13" s="14"/>
      <c r="K13" s="15"/>
    </row>
    <row r="14" spans="1:11" x14ac:dyDescent="0.25">
      <c r="A14" s="3" t="s">
        <v>82</v>
      </c>
      <c r="B14" s="11"/>
      <c r="C14" s="11"/>
      <c r="D14" s="12"/>
      <c r="E14" s="11">
        <f t="shared" si="0"/>
        <v>0</v>
      </c>
      <c r="F14" s="11"/>
      <c r="G14" s="13"/>
      <c r="H14" s="3"/>
      <c r="I14" s="14"/>
    </row>
    <row r="15" spans="1:11" x14ac:dyDescent="0.25">
      <c r="A15" s="3" t="s">
        <v>76</v>
      </c>
      <c r="B15" s="11">
        <f>'Cash Book 310319'!Q63</f>
        <v>116</v>
      </c>
      <c r="C15" s="11"/>
      <c r="D15" s="12"/>
      <c r="E15" s="11">
        <f t="shared" si="0"/>
        <v>116</v>
      </c>
      <c r="F15" s="11"/>
      <c r="G15" s="13"/>
      <c r="H15" s="3"/>
      <c r="I15" s="14"/>
    </row>
    <row r="16" spans="1:11" x14ac:dyDescent="0.25">
      <c r="A16" s="3" t="s">
        <v>10</v>
      </c>
      <c r="B16" s="11">
        <f>'Cash Book 310319'!L63</f>
        <v>473.36</v>
      </c>
      <c r="C16" s="11"/>
      <c r="D16" s="12"/>
      <c r="E16" s="11">
        <f t="shared" si="0"/>
        <v>473.36</v>
      </c>
      <c r="F16" s="11"/>
      <c r="G16" s="13"/>
      <c r="H16" s="3"/>
      <c r="I16" s="3"/>
      <c r="K16" s="15"/>
    </row>
    <row r="17" spans="1:11" x14ac:dyDescent="0.25">
      <c r="A17" s="3" t="s">
        <v>14</v>
      </c>
      <c r="B17" s="11">
        <v>0</v>
      </c>
      <c r="C17" s="11"/>
      <c r="D17" s="12"/>
      <c r="E17" s="11">
        <f t="shared" si="0"/>
        <v>0</v>
      </c>
      <c r="F17" s="11"/>
      <c r="G17" s="13"/>
      <c r="H17" s="3"/>
      <c r="I17" s="3"/>
      <c r="K17" s="15"/>
    </row>
    <row r="18" spans="1:11" x14ac:dyDescent="0.25">
      <c r="A18" s="3" t="s">
        <v>16</v>
      </c>
      <c r="B18" s="11">
        <f>'Cash Book 310319'!M63</f>
        <v>305</v>
      </c>
      <c r="C18" s="11"/>
      <c r="D18" s="12"/>
      <c r="E18" s="11">
        <f t="shared" si="0"/>
        <v>305</v>
      </c>
      <c r="F18" s="11"/>
      <c r="G18" s="13"/>
      <c r="H18" s="3"/>
      <c r="I18" s="3"/>
      <c r="K18" s="15"/>
    </row>
    <row r="19" spans="1:11" x14ac:dyDescent="0.25">
      <c r="A19" s="3" t="s">
        <v>26</v>
      </c>
      <c r="B19" s="11">
        <v>0</v>
      </c>
      <c r="C19" s="11"/>
      <c r="D19" s="12"/>
      <c r="E19" s="11">
        <f t="shared" si="0"/>
        <v>0</v>
      </c>
      <c r="F19" s="11"/>
      <c r="G19" s="13"/>
      <c r="H19" s="3"/>
      <c r="I19" s="3"/>
    </row>
    <row r="20" spans="1:11" x14ac:dyDescent="0.25">
      <c r="A20" s="3" t="s">
        <v>203</v>
      </c>
      <c r="B20" s="11">
        <f>'Cash Book 310319'!U63</f>
        <v>31.15</v>
      </c>
      <c r="C20" s="11"/>
      <c r="D20" s="12"/>
      <c r="E20" s="11">
        <f t="shared" si="0"/>
        <v>31.15</v>
      </c>
      <c r="F20" s="11"/>
      <c r="G20" s="13"/>
      <c r="H20" s="3"/>
      <c r="I20" s="3"/>
    </row>
    <row r="21" spans="1:11" x14ac:dyDescent="0.25">
      <c r="A21" s="3" t="s">
        <v>17</v>
      </c>
      <c r="B21" s="11">
        <f>'Cash Book 310319'!T63</f>
        <v>93.55</v>
      </c>
      <c r="C21" s="11"/>
      <c r="D21" s="12"/>
      <c r="E21" s="11">
        <f t="shared" si="0"/>
        <v>93.55</v>
      </c>
      <c r="F21" s="11"/>
      <c r="G21" s="13"/>
      <c r="H21" s="3"/>
      <c r="I21" s="3"/>
    </row>
    <row r="22" spans="1:11" x14ac:dyDescent="0.25">
      <c r="A22" s="3" t="s">
        <v>70</v>
      </c>
      <c r="B22" s="11"/>
      <c r="C22" s="11">
        <v>13086.88</v>
      </c>
      <c r="D22" s="12"/>
      <c r="F22" s="11"/>
      <c r="G22" s="13"/>
      <c r="H22" s="3"/>
      <c r="I22" s="11">
        <v>13086.88</v>
      </c>
    </row>
    <row r="23" spans="1:11" x14ac:dyDescent="0.25">
      <c r="A23" s="3" t="s">
        <v>71</v>
      </c>
      <c r="B23" s="11"/>
      <c r="C23" s="11"/>
      <c r="D23" s="12"/>
      <c r="E23" s="11"/>
      <c r="F23" s="11">
        <f>2813.92-1040</f>
        <v>1773.92</v>
      </c>
      <c r="G23" s="13"/>
      <c r="H23" s="14">
        <f>13086.88-11312.96</f>
        <v>1773.92</v>
      </c>
      <c r="I23" s="11"/>
    </row>
    <row r="24" spans="1:11" x14ac:dyDescent="0.25">
      <c r="A24" s="3"/>
      <c r="B24" s="11">
        <f>SUM(B6:B22)</f>
        <v>14126.88</v>
      </c>
      <c r="C24" s="11">
        <f>SUM(C6:C22)</f>
        <v>14126.88</v>
      </c>
      <c r="D24" s="16"/>
      <c r="E24" s="11">
        <f>SUM(E6:E23)</f>
        <v>2813.9200000000005</v>
      </c>
      <c r="F24" s="11">
        <f>SUM(F6:F22)</f>
        <v>1040</v>
      </c>
      <c r="G24" s="16"/>
      <c r="H24" s="11">
        <f>SUM(H8:H23)</f>
        <v>13086.88</v>
      </c>
      <c r="I24" s="11">
        <f>SUM(I6:I23)</f>
        <v>13086.88</v>
      </c>
    </row>
    <row r="25" spans="1:11" x14ac:dyDescent="0.25">
      <c r="B25" s="11">
        <f>C24-B24</f>
        <v>0</v>
      </c>
      <c r="C25" s="11"/>
      <c r="D25" s="12"/>
      <c r="E25" s="11"/>
      <c r="F25" s="11"/>
      <c r="G25" s="13"/>
      <c r="H25" s="11"/>
      <c r="I25" s="11"/>
      <c r="J25" s="15">
        <f>I22-H23</f>
        <v>11312.96</v>
      </c>
    </row>
  </sheetData>
  <mergeCells count="4">
    <mergeCell ref="A1:I1"/>
    <mergeCell ref="B3:C3"/>
    <mergeCell ref="E3:F3"/>
    <mergeCell ref="H3:I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38.5703125" bestFit="1" customWidth="1"/>
    <col min="3" max="3" width="13.7109375" customWidth="1"/>
    <col min="4" max="5" width="12.140625" customWidth="1"/>
    <col min="6" max="6" width="12.140625" style="2" customWidth="1"/>
    <col min="7" max="7" width="10.5703125" style="2" bestFit="1" customWidth="1"/>
    <col min="8" max="8" width="10.7109375" style="31" customWidth="1"/>
    <col min="9" max="9" width="5.7109375" style="40" customWidth="1"/>
    <col min="10" max="10" width="11.5703125" style="2" bestFit="1" customWidth="1"/>
    <col min="11" max="11" width="10.5703125" style="2" bestFit="1" customWidth="1"/>
    <col min="12" max="14" width="11" style="2" customWidth="1"/>
    <col min="15" max="15" width="11.7109375" style="2" customWidth="1"/>
    <col min="16" max="16" width="9.140625" style="2"/>
    <col min="17" max="17" width="14.42578125" style="2" bestFit="1" customWidth="1"/>
    <col min="18" max="21" width="9.140625" style="2"/>
  </cols>
  <sheetData>
    <row r="1" spans="1:23" x14ac:dyDescent="0.25">
      <c r="A1" s="17" t="s">
        <v>207</v>
      </c>
      <c r="B1" s="17"/>
      <c r="C1" s="17"/>
      <c r="D1" s="17"/>
      <c r="E1" s="17"/>
      <c r="F1" s="59"/>
      <c r="G1" s="59"/>
      <c r="H1" s="17"/>
      <c r="I1" s="36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3" spans="1:23" s="10" customFormat="1" ht="45.75" customHeight="1" x14ac:dyDescent="0.25">
      <c r="A3" s="6" t="s">
        <v>3</v>
      </c>
      <c r="B3" s="6" t="s">
        <v>29</v>
      </c>
      <c r="C3" s="19" t="s">
        <v>46</v>
      </c>
      <c r="D3" s="19" t="s">
        <v>25</v>
      </c>
      <c r="E3" s="19" t="s">
        <v>73</v>
      </c>
      <c r="F3" s="18" t="s">
        <v>72</v>
      </c>
      <c r="G3" s="18" t="s">
        <v>30</v>
      </c>
      <c r="H3" s="19" t="s">
        <v>31</v>
      </c>
      <c r="I3" s="37" t="s">
        <v>32</v>
      </c>
      <c r="J3" s="7" t="s">
        <v>18</v>
      </c>
      <c r="K3" s="7" t="s">
        <v>33</v>
      </c>
      <c r="L3" s="18" t="s">
        <v>10</v>
      </c>
      <c r="M3" s="18" t="s">
        <v>16</v>
      </c>
      <c r="N3" s="18" t="s">
        <v>6</v>
      </c>
      <c r="O3" s="18" t="s">
        <v>81</v>
      </c>
      <c r="P3" s="7" t="s">
        <v>44</v>
      </c>
      <c r="Q3" s="7" t="s">
        <v>76</v>
      </c>
      <c r="R3" s="7" t="s">
        <v>35</v>
      </c>
      <c r="S3" s="18" t="s">
        <v>15</v>
      </c>
      <c r="T3" s="18" t="s">
        <v>17</v>
      </c>
      <c r="U3" s="18" t="s">
        <v>139</v>
      </c>
    </row>
    <row r="4" spans="1:23" s="1" customFormat="1" x14ac:dyDescent="0.25">
      <c r="A4" s="20">
        <v>43191</v>
      </c>
      <c r="B4" s="21" t="s">
        <v>36</v>
      </c>
      <c r="C4" s="21"/>
      <c r="D4" s="22"/>
      <c r="E4" s="22"/>
      <c r="F4" s="22"/>
      <c r="G4" s="22"/>
      <c r="H4" s="6"/>
      <c r="I4" s="26"/>
      <c r="J4" s="22">
        <v>13086.88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3" s="34" customFormat="1" x14ac:dyDescent="0.25">
      <c r="A5" s="23" t="s">
        <v>137</v>
      </c>
      <c r="B5" s="24" t="s">
        <v>138</v>
      </c>
      <c r="C5" s="25"/>
      <c r="D5" s="25"/>
      <c r="E5" s="25"/>
      <c r="F5" s="25"/>
      <c r="G5" s="25">
        <f>SUM(C5:F5)</f>
        <v>0</v>
      </c>
      <c r="H5" s="26"/>
      <c r="I5" s="26"/>
      <c r="J5" s="25">
        <f t="shared" ref="J5:J17" si="0">J4+G5-K5</f>
        <v>13076.279999999999</v>
      </c>
      <c r="K5" s="25">
        <f t="shared" ref="K5:K34" si="1">SUM(L5:U5)</f>
        <v>10.6</v>
      </c>
      <c r="L5" s="25">
        <v>10.6</v>
      </c>
      <c r="M5" s="25"/>
      <c r="N5" s="25"/>
      <c r="O5" s="25"/>
      <c r="P5" s="25"/>
      <c r="Q5" s="25"/>
      <c r="R5" s="25"/>
      <c r="S5" s="25"/>
      <c r="T5" s="25"/>
      <c r="U5" s="25"/>
    </row>
    <row r="6" spans="1:23" s="34" customFormat="1" x14ac:dyDescent="0.25">
      <c r="A6" s="23" t="s">
        <v>137</v>
      </c>
      <c r="B6" s="24" t="s">
        <v>2</v>
      </c>
      <c r="C6" s="25"/>
      <c r="D6" s="25"/>
      <c r="E6" s="25"/>
      <c r="F6" s="25"/>
      <c r="G6" s="25">
        <f t="shared" ref="G6:G62" si="2">SUM(C6:F6)</f>
        <v>0</v>
      </c>
      <c r="H6" s="26"/>
      <c r="I6" s="26"/>
      <c r="J6" s="25">
        <f t="shared" si="0"/>
        <v>13045.13</v>
      </c>
      <c r="K6" s="25">
        <f t="shared" si="1"/>
        <v>31.15</v>
      </c>
      <c r="L6" s="25"/>
      <c r="M6" s="25"/>
      <c r="N6" s="25"/>
      <c r="O6" s="25"/>
      <c r="P6" s="25"/>
      <c r="Q6" s="25"/>
      <c r="R6" s="25"/>
      <c r="S6" s="25"/>
      <c r="T6" s="25"/>
      <c r="U6" s="25">
        <v>31.15</v>
      </c>
    </row>
    <row r="7" spans="1:23" s="34" customFormat="1" x14ac:dyDescent="0.25">
      <c r="A7" s="23" t="s">
        <v>140</v>
      </c>
      <c r="B7" s="23" t="s">
        <v>74</v>
      </c>
      <c r="C7" s="25"/>
      <c r="D7" s="25"/>
      <c r="E7" s="25"/>
      <c r="F7" s="25"/>
      <c r="G7" s="25">
        <f t="shared" si="2"/>
        <v>0</v>
      </c>
      <c r="H7" s="26"/>
      <c r="I7" s="26"/>
      <c r="J7" s="25">
        <f t="shared" si="0"/>
        <v>13032.63</v>
      </c>
      <c r="K7" s="25">
        <f t="shared" si="1"/>
        <v>12.5</v>
      </c>
      <c r="L7" s="25"/>
      <c r="M7" s="25">
        <v>12.5</v>
      </c>
      <c r="N7" s="25"/>
      <c r="O7" s="25"/>
      <c r="P7" s="25"/>
      <c r="Q7" s="25"/>
      <c r="R7" s="25"/>
      <c r="S7" s="25"/>
      <c r="T7" s="25"/>
      <c r="U7" s="25"/>
    </row>
    <row r="8" spans="1:23" s="34" customFormat="1" x14ac:dyDescent="0.25">
      <c r="A8" s="23" t="s">
        <v>140</v>
      </c>
      <c r="B8" s="24" t="s">
        <v>74</v>
      </c>
      <c r="C8" s="25"/>
      <c r="D8" s="25"/>
      <c r="E8" s="25"/>
      <c r="F8" s="25"/>
      <c r="G8" s="25">
        <f t="shared" si="2"/>
        <v>0</v>
      </c>
      <c r="H8" s="26"/>
      <c r="I8" s="26"/>
      <c r="J8" s="25">
        <f t="shared" si="0"/>
        <v>13020.13</v>
      </c>
      <c r="K8" s="25">
        <f t="shared" si="1"/>
        <v>12.5</v>
      </c>
      <c r="L8" s="25"/>
      <c r="M8" s="25">
        <v>12.5</v>
      </c>
      <c r="N8" s="25"/>
      <c r="O8" s="25"/>
      <c r="P8" s="25"/>
      <c r="Q8" s="25"/>
      <c r="R8" s="25"/>
      <c r="S8" s="25"/>
      <c r="T8" s="25"/>
      <c r="U8" s="25"/>
    </row>
    <row r="9" spans="1:23" s="39" customFormat="1" x14ac:dyDescent="0.25">
      <c r="A9" s="23" t="s">
        <v>141</v>
      </c>
      <c r="B9" s="27" t="s">
        <v>142</v>
      </c>
      <c r="C9" s="38"/>
      <c r="D9" s="38"/>
      <c r="E9" s="38"/>
      <c r="F9" s="38"/>
      <c r="G9" s="25">
        <f t="shared" si="2"/>
        <v>0</v>
      </c>
      <c r="H9" s="26"/>
      <c r="I9" s="26"/>
      <c r="J9" s="25">
        <f t="shared" si="0"/>
        <v>12570.13</v>
      </c>
      <c r="K9" s="25">
        <f t="shared" si="1"/>
        <v>450</v>
      </c>
      <c r="L9" s="25"/>
      <c r="M9" s="25"/>
      <c r="N9" s="25"/>
      <c r="O9" s="25">
        <v>450</v>
      </c>
      <c r="P9" s="28"/>
      <c r="Q9" s="28"/>
      <c r="R9" s="28"/>
      <c r="S9" s="28"/>
      <c r="T9" s="28"/>
      <c r="U9" s="28"/>
    </row>
    <row r="10" spans="1:23" s="34" customFormat="1" x14ac:dyDescent="0.25">
      <c r="A10" s="23" t="s">
        <v>143</v>
      </c>
      <c r="B10" s="27" t="s">
        <v>144</v>
      </c>
      <c r="C10" s="38"/>
      <c r="D10" s="38"/>
      <c r="E10" s="38"/>
      <c r="F10" s="38">
        <v>40</v>
      </c>
      <c r="G10" s="25">
        <f t="shared" si="2"/>
        <v>40</v>
      </c>
      <c r="H10" s="26"/>
      <c r="I10" s="26"/>
      <c r="J10" s="25">
        <f t="shared" si="0"/>
        <v>12610.13</v>
      </c>
      <c r="K10" s="25">
        <f t="shared" si="1"/>
        <v>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3" s="34" customFormat="1" x14ac:dyDescent="0.25">
      <c r="A11" s="23" t="s">
        <v>145</v>
      </c>
      <c r="B11" s="27" t="s">
        <v>77</v>
      </c>
      <c r="C11" s="38"/>
      <c r="D11" s="38"/>
      <c r="E11" s="38"/>
      <c r="F11" s="38">
        <v>80</v>
      </c>
      <c r="G11" s="25">
        <f t="shared" si="2"/>
        <v>80</v>
      </c>
      <c r="H11" s="26"/>
      <c r="I11" s="26"/>
      <c r="J11" s="25">
        <f t="shared" si="0"/>
        <v>12690.13</v>
      </c>
      <c r="K11" s="25">
        <f t="shared" si="1"/>
        <v>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3" s="34" customFormat="1" x14ac:dyDescent="0.25">
      <c r="A12" s="23" t="s">
        <v>146</v>
      </c>
      <c r="B12" s="27" t="s">
        <v>147</v>
      </c>
      <c r="C12" s="38"/>
      <c r="D12" s="38"/>
      <c r="E12" s="38"/>
      <c r="F12" s="38"/>
      <c r="G12" s="25">
        <f t="shared" si="2"/>
        <v>0</v>
      </c>
      <c r="H12" s="26"/>
      <c r="I12" s="26"/>
      <c r="J12" s="25">
        <f t="shared" si="0"/>
        <v>12570.13</v>
      </c>
      <c r="K12" s="25">
        <f t="shared" si="1"/>
        <v>120</v>
      </c>
      <c r="L12" s="25"/>
      <c r="M12" s="25"/>
      <c r="N12" s="25"/>
      <c r="O12" s="25">
        <v>120</v>
      </c>
      <c r="P12" s="25"/>
      <c r="Q12" s="25"/>
      <c r="R12" s="25"/>
      <c r="S12" s="25"/>
      <c r="T12" s="25"/>
      <c r="U12" s="25"/>
    </row>
    <row r="13" spans="1:23" s="34" customFormat="1" x14ac:dyDescent="0.25">
      <c r="A13" s="23" t="s">
        <v>148</v>
      </c>
      <c r="B13" s="27" t="s">
        <v>74</v>
      </c>
      <c r="C13" s="38"/>
      <c r="D13" s="38"/>
      <c r="E13" s="38"/>
      <c r="F13" s="38"/>
      <c r="G13" s="25">
        <f t="shared" si="2"/>
        <v>0</v>
      </c>
      <c r="H13" s="26"/>
      <c r="I13" s="26"/>
      <c r="J13" s="25">
        <f t="shared" si="0"/>
        <v>12557.63</v>
      </c>
      <c r="K13" s="25">
        <f t="shared" si="1"/>
        <v>12.5</v>
      </c>
      <c r="L13" s="25"/>
      <c r="M13" s="25">
        <v>12.5</v>
      </c>
      <c r="N13" s="25"/>
      <c r="O13" s="25"/>
      <c r="P13" s="25"/>
      <c r="Q13" s="25"/>
      <c r="R13" s="25"/>
      <c r="S13" s="25"/>
      <c r="T13" s="25"/>
      <c r="U13" s="25"/>
    </row>
    <row r="14" spans="1:23" s="34" customFormat="1" x14ac:dyDescent="0.25">
      <c r="A14" s="23" t="s">
        <v>148</v>
      </c>
      <c r="B14" s="27" t="s">
        <v>74</v>
      </c>
      <c r="C14" s="38"/>
      <c r="D14" s="38"/>
      <c r="E14" s="38"/>
      <c r="F14" s="38"/>
      <c r="G14" s="25">
        <f t="shared" si="2"/>
        <v>0</v>
      </c>
      <c r="H14" s="26"/>
      <c r="I14" s="26"/>
      <c r="J14" s="25">
        <f t="shared" si="0"/>
        <v>12540.13</v>
      </c>
      <c r="K14" s="25">
        <f t="shared" si="1"/>
        <v>17.5</v>
      </c>
      <c r="L14" s="25"/>
      <c r="M14" s="25">
        <v>17.5</v>
      </c>
      <c r="N14" s="25"/>
      <c r="O14" s="25"/>
      <c r="P14" s="25"/>
      <c r="Q14" s="25"/>
      <c r="R14" s="25"/>
      <c r="S14" s="25"/>
      <c r="T14" s="25"/>
      <c r="U14" s="25"/>
    </row>
    <row r="15" spans="1:23" s="39" customFormat="1" x14ac:dyDescent="0.25">
      <c r="A15" s="23" t="s">
        <v>149</v>
      </c>
      <c r="B15" s="27" t="s">
        <v>150</v>
      </c>
      <c r="C15" s="38"/>
      <c r="D15" s="38"/>
      <c r="E15" s="38"/>
      <c r="F15" s="38"/>
      <c r="G15" s="25">
        <f t="shared" si="2"/>
        <v>0</v>
      </c>
      <c r="H15" s="33"/>
      <c r="I15" s="26"/>
      <c r="J15" s="25">
        <f t="shared" si="0"/>
        <v>12340.13</v>
      </c>
      <c r="K15" s="25">
        <f t="shared" si="1"/>
        <v>200</v>
      </c>
      <c r="L15" s="28"/>
      <c r="M15" s="28"/>
      <c r="N15" s="25">
        <v>200</v>
      </c>
      <c r="O15" s="25"/>
      <c r="P15" s="28"/>
      <c r="Q15" s="28"/>
      <c r="R15" s="28"/>
      <c r="S15" s="28"/>
      <c r="T15" s="28"/>
      <c r="U15" s="28"/>
    </row>
    <row r="16" spans="1:23" x14ac:dyDescent="0.25">
      <c r="A16" s="23" t="s">
        <v>149</v>
      </c>
      <c r="B16" s="27" t="s">
        <v>151</v>
      </c>
      <c r="C16" s="38"/>
      <c r="D16" s="38"/>
      <c r="E16" s="38"/>
      <c r="F16" s="38"/>
      <c r="G16" s="25">
        <f t="shared" si="2"/>
        <v>0</v>
      </c>
      <c r="H16" s="29"/>
      <c r="I16" s="26"/>
      <c r="J16" s="25">
        <f t="shared" si="0"/>
        <v>12100.13</v>
      </c>
      <c r="K16" s="25">
        <f t="shared" si="1"/>
        <v>240</v>
      </c>
      <c r="L16" s="11"/>
      <c r="M16" s="11"/>
      <c r="N16" s="11">
        <v>240</v>
      </c>
      <c r="O16" s="11"/>
      <c r="P16" s="11"/>
      <c r="Q16" s="11"/>
      <c r="R16" s="11"/>
      <c r="S16" s="11"/>
      <c r="T16" s="11"/>
      <c r="U16" s="11"/>
    </row>
    <row r="17" spans="1:21" x14ac:dyDescent="0.25">
      <c r="A17" s="23" t="s">
        <v>152</v>
      </c>
      <c r="B17" s="27" t="s">
        <v>153</v>
      </c>
      <c r="C17" s="38"/>
      <c r="D17" s="38"/>
      <c r="E17" s="38"/>
      <c r="F17" s="38">
        <v>40</v>
      </c>
      <c r="G17" s="25">
        <f t="shared" si="2"/>
        <v>40</v>
      </c>
      <c r="H17" s="29"/>
      <c r="I17" s="26"/>
      <c r="J17" s="25">
        <f t="shared" si="0"/>
        <v>12140.13</v>
      </c>
      <c r="K17" s="25">
        <f t="shared" si="1"/>
        <v>0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24" t="s">
        <v>155</v>
      </c>
      <c r="B18" s="24" t="s">
        <v>154</v>
      </c>
      <c r="C18" s="11"/>
      <c r="D18" s="11"/>
      <c r="E18" s="11"/>
      <c r="F18" s="11">
        <v>280</v>
      </c>
      <c r="G18" s="25">
        <f t="shared" si="2"/>
        <v>280</v>
      </c>
      <c r="H18" s="29"/>
      <c r="I18" s="26"/>
      <c r="J18" s="25">
        <f t="shared" ref="J18:J26" si="3">J17+G18-K18</f>
        <v>12420.13</v>
      </c>
      <c r="K18" s="25">
        <f t="shared" si="1"/>
        <v>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s="57" customFormat="1" x14ac:dyDescent="0.25">
      <c r="A19" s="56" t="s">
        <v>155</v>
      </c>
      <c r="B19" s="56" t="s">
        <v>156</v>
      </c>
      <c r="C19" s="11"/>
      <c r="D19" s="11"/>
      <c r="E19" s="11"/>
      <c r="F19" s="11"/>
      <c r="G19" s="25">
        <f t="shared" si="2"/>
        <v>0</v>
      </c>
      <c r="H19" s="56"/>
      <c r="I19" s="56"/>
      <c r="J19" s="25">
        <f t="shared" si="3"/>
        <v>12235.269999999999</v>
      </c>
      <c r="K19" s="25">
        <f t="shared" si="1"/>
        <v>184.86</v>
      </c>
      <c r="L19" s="56"/>
      <c r="M19" s="56"/>
      <c r="N19" s="56">
        <v>184.86</v>
      </c>
      <c r="O19" s="56"/>
      <c r="P19" s="56"/>
      <c r="Q19" s="56"/>
      <c r="R19" s="56"/>
      <c r="S19" s="56"/>
      <c r="T19" s="56"/>
      <c r="U19" s="56"/>
    </row>
    <row r="20" spans="1:21" x14ac:dyDescent="0.25">
      <c r="A20" s="3" t="s">
        <v>157</v>
      </c>
      <c r="B20" s="3" t="s">
        <v>158</v>
      </c>
      <c r="C20" s="11"/>
      <c r="D20" s="11"/>
      <c r="E20" s="11"/>
      <c r="F20" s="11">
        <v>40</v>
      </c>
      <c r="G20" s="25">
        <f t="shared" si="2"/>
        <v>40</v>
      </c>
      <c r="H20" s="29"/>
      <c r="I20" s="26"/>
      <c r="J20" s="25">
        <f t="shared" si="3"/>
        <v>12275.269999999999</v>
      </c>
      <c r="K20" s="25">
        <f t="shared" si="1"/>
        <v>0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3" t="s">
        <v>159</v>
      </c>
      <c r="B21" s="3" t="s">
        <v>160</v>
      </c>
      <c r="C21" s="11"/>
      <c r="D21" s="11"/>
      <c r="E21" s="11"/>
      <c r="F21" s="11">
        <v>80</v>
      </c>
      <c r="G21" s="25">
        <f t="shared" si="2"/>
        <v>80</v>
      </c>
      <c r="H21" s="29"/>
      <c r="I21" s="26"/>
      <c r="J21" s="25">
        <f t="shared" si="3"/>
        <v>12355.269999999999</v>
      </c>
      <c r="K21" s="25">
        <f t="shared" si="1"/>
        <v>0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3" t="s">
        <v>161</v>
      </c>
      <c r="B22" s="3" t="s">
        <v>162</v>
      </c>
      <c r="C22" s="11"/>
      <c r="D22" s="11"/>
      <c r="E22" s="11"/>
      <c r="F22" s="11">
        <v>40</v>
      </c>
      <c r="G22" s="25">
        <f t="shared" si="2"/>
        <v>40</v>
      </c>
      <c r="H22" s="29"/>
      <c r="I22" s="26"/>
      <c r="J22" s="25">
        <f t="shared" si="3"/>
        <v>12395.269999999999</v>
      </c>
      <c r="K22" s="25">
        <f t="shared" si="1"/>
        <v>0</v>
      </c>
      <c r="L22" s="22"/>
      <c r="M22" s="30"/>
      <c r="N22" s="30"/>
      <c r="O22" s="22"/>
      <c r="P22" s="22"/>
      <c r="Q22" s="22"/>
      <c r="R22" s="22"/>
      <c r="S22" s="22"/>
      <c r="T22" s="22"/>
      <c r="U22" s="22"/>
    </row>
    <row r="23" spans="1:21" x14ac:dyDescent="0.25">
      <c r="A23" s="3" t="s">
        <v>163</v>
      </c>
      <c r="B23" s="3" t="s">
        <v>164</v>
      </c>
      <c r="C23" s="11"/>
      <c r="D23" s="11"/>
      <c r="E23" s="11"/>
      <c r="F23" s="11">
        <v>80</v>
      </c>
      <c r="G23" s="25">
        <f t="shared" si="2"/>
        <v>80</v>
      </c>
      <c r="H23" s="29"/>
      <c r="I23" s="26"/>
      <c r="J23" s="25">
        <f t="shared" si="3"/>
        <v>12475.269999999999</v>
      </c>
      <c r="K23" s="25">
        <f t="shared" si="1"/>
        <v>0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3" t="s">
        <v>165</v>
      </c>
      <c r="B24" s="3" t="s">
        <v>166</v>
      </c>
      <c r="C24" s="11"/>
      <c r="D24" s="11"/>
      <c r="E24" s="11"/>
      <c r="F24" s="11">
        <v>80</v>
      </c>
      <c r="G24" s="25">
        <f t="shared" si="2"/>
        <v>80</v>
      </c>
      <c r="H24" s="29"/>
      <c r="I24" s="26"/>
      <c r="J24" s="25">
        <f t="shared" si="3"/>
        <v>12555.269999999999</v>
      </c>
      <c r="K24" s="25">
        <f t="shared" si="1"/>
        <v>0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3" t="s">
        <v>167</v>
      </c>
      <c r="B25" s="58" t="s">
        <v>74</v>
      </c>
      <c r="C25" s="11"/>
      <c r="D25" s="11"/>
      <c r="E25" s="11"/>
      <c r="F25" s="11"/>
      <c r="G25" s="25">
        <f t="shared" si="2"/>
        <v>0</v>
      </c>
      <c r="H25" s="29"/>
      <c r="I25" s="26"/>
      <c r="J25" s="25">
        <f t="shared" si="3"/>
        <v>12542.769999999999</v>
      </c>
      <c r="K25" s="25">
        <f t="shared" si="1"/>
        <v>12.5</v>
      </c>
      <c r="L25" s="11"/>
      <c r="M25" s="11">
        <v>12.5</v>
      </c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3" t="s">
        <v>167</v>
      </c>
      <c r="B26" s="3" t="s">
        <v>74</v>
      </c>
      <c r="C26" s="11"/>
      <c r="D26" s="11"/>
      <c r="E26" s="11"/>
      <c r="F26" s="11"/>
      <c r="G26" s="25">
        <f t="shared" si="2"/>
        <v>0</v>
      </c>
      <c r="H26" s="29"/>
      <c r="I26" s="26"/>
      <c r="J26" s="25">
        <f t="shared" si="3"/>
        <v>12530.269999999999</v>
      </c>
      <c r="K26" s="25">
        <f t="shared" si="1"/>
        <v>12.5</v>
      </c>
      <c r="L26" s="11"/>
      <c r="M26" s="11">
        <v>12.5</v>
      </c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3" t="s">
        <v>168</v>
      </c>
      <c r="B27" s="3" t="s">
        <v>169</v>
      </c>
      <c r="C27" s="11"/>
      <c r="D27" s="11"/>
      <c r="E27" s="11"/>
      <c r="F27" s="11"/>
      <c r="G27" s="25">
        <f t="shared" si="2"/>
        <v>0</v>
      </c>
      <c r="H27" s="29"/>
      <c r="I27" s="26"/>
      <c r="J27" s="25">
        <f t="shared" ref="J27:J34" si="4">J26+G27-K27</f>
        <v>12520.269999999999</v>
      </c>
      <c r="K27" s="25">
        <f t="shared" si="1"/>
        <v>10</v>
      </c>
      <c r="L27" s="11"/>
      <c r="M27" s="11"/>
      <c r="N27" s="11"/>
      <c r="O27" s="11"/>
      <c r="P27" s="11"/>
      <c r="Q27" s="11">
        <v>10</v>
      </c>
      <c r="R27" s="11"/>
      <c r="S27" s="11"/>
      <c r="T27" s="11"/>
      <c r="U27" s="11"/>
    </row>
    <row r="28" spans="1:21" x14ac:dyDescent="0.25">
      <c r="A28" s="3" t="s">
        <v>170</v>
      </c>
      <c r="B28" s="3" t="s">
        <v>171</v>
      </c>
      <c r="C28" s="11"/>
      <c r="D28" s="11"/>
      <c r="E28" s="11"/>
      <c r="F28" s="11"/>
      <c r="G28" s="25">
        <f t="shared" si="2"/>
        <v>0</v>
      </c>
      <c r="H28" s="29"/>
      <c r="I28" s="26"/>
      <c r="J28" s="25">
        <f t="shared" si="4"/>
        <v>12220.269999999999</v>
      </c>
      <c r="K28" s="25">
        <f t="shared" si="1"/>
        <v>300</v>
      </c>
      <c r="L28" s="11"/>
      <c r="M28" s="11"/>
      <c r="N28" s="11">
        <v>300</v>
      </c>
      <c r="O28" s="11"/>
      <c r="P28" s="11"/>
      <c r="Q28" s="11"/>
      <c r="R28" s="11"/>
      <c r="S28" s="11"/>
      <c r="T28" s="11"/>
      <c r="U28" s="11"/>
    </row>
    <row r="29" spans="1:21" x14ac:dyDescent="0.25">
      <c r="A29" s="3" t="s">
        <v>172</v>
      </c>
      <c r="B29" s="3" t="s">
        <v>74</v>
      </c>
      <c r="C29" s="3"/>
      <c r="D29" s="3"/>
      <c r="E29" s="3"/>
      <c r="F29" s="11"/>
      <c r="G29" s="25">
        <f t="shared" si="2"/>
        <v>0</v>
      </c>
      <c r="H29" s="29"/>
      <c r="I29" s="26"/>
      <c r="J29" s="25">
        <f t="shared" si="4"/>
        <v>12207.769999999999</v>
      </c>
      <c r="K29" s="25">
        <f t="shared" si="1"/>
        <v>12.5</v>
      </c>
      <c r="L29" s="11"/>
      <c r="M29" s="11">
        <v>12.5</v>
      </c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3" t="s">
        <v>172</v>
      </c>
      <c r="B30" s="3" t="s">
        <v>74</v>
      </c>
      <c r="C30" s="3"/>
      <c r="D30" s="3"/>
      <c r="E30" s="3"/>
      <c r="F30" s="11"/>
      <c r="G30" s="25">
        <f t="shared" si="2"/>
        <v>0</v>
      </c>
      <c r="H30" s="29"/>
      <c r="I30" s="26"/>
      <c r="J30" s="25">
        <f t="shared" si="4"/>
        <v>12195.269999999999</v>
      </c>
      <c r="K30" s="25">
        <f t="shared" si="1"/>
        <v>12.5</v>
      </c>
      <c r="L30" s="11"/>
      <c r="M30" s="11">
        <v>12.5</v>
      </c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3" t="s">
        <v>173</v>
      </c>
      <c r="B31" s="3" t="s">
        <v>176</v>
      </c>
      <c r="C31" s="3"/>
      <c r="D31" s="3"/>
      <c r="E31" s="3"/>
      <c r="F31" s="11">
        <v>40</v>
      </c>
      <c r="G31" s="25">
        <f t="shared" si="2"/>
        <v>40</v>
      </c>
      <c r="H31" s="29"/>
      <c r="I31" s="26"/>
      <c r="J31" s="25">
        <f t="shared" si="4"/>
        <v>12235.269999999999</v>
      </c>
      <c r="K31" s="25">
        <f t="shared" si="1"/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3" t="s">
        <v>173</v>
      </c>
      <c r="B32" s="3" t="s">
        <v>176</v>
      </c>
      <c r="C32" s="3"/>
      <c r="D32" s="3"/>
      <c r="E32" s="3"/>
      <c r="F32" s="11">
        <v>40</v>
      </c>
      <c r="G32" s="25">
        <f t="shared" si="2"/>
        <v>40</v>
      </c>
      <c r="H32" s="29"/>
      <c r="I32" s="26"/>
      <c r="J32" s="25">
        <f t="shared" si="4"/>
        <v>12275.269999999999</v>
      </c>
      <c r="K32" s="25">
        <f t="shared" si="1"/>
        <v>0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3" t="s">
        <v>174</v>
      </c>
      <c r="B33" s="3" t="s">
        <v>177</v>
      </c>
      <c r="C33" s="3"/>
      <c r="D33" s="3"/>
      <c r="E33" s="3"/>
      <c r="F33" s="11">
        <v>40</v>
      </c>
      <c r="G33" s="25">
        <f t="shared" si="2"/>
        <v>40</v>
      </c>
      <c r="H33" s="29"/>
      <c r="I33" s="26"/>
      <c r="J33" s="25">
        <f t="shared" si="4"/>
        <v>12315.269999999999</v>
      </c>
      <c r="K33" s="25">
        <f t="shared" si="1"/>
        <v>0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3" t="s">
        <v>175</v>
      </c>
      <c r="B34" s="3" t="s">
        <v>178</v>
      </c>
      <c r="C34" s="3"/>
      <c r="D34" s="3"/>
      <c r="E34" s="3"/>
      <c r="F34" s="11"/>
      <c r="G34" s="25">
        <f t="shared" si="2"/>
        <v>0</v>
      </c>
      <c r="H34" s="29"/>
      <c r="I34" s="26"/>
      <c r="J34" s="25">
        <f t="shared" si="4"/>
        <v>12135.269999999999</v>
      </c>
      <c r="K34" s="25">
        <f t="shared" si="1"/>
        <v>180</v>
      </c>
      <c r="L34" s="11"/>
      <c r="M34" s="11"/>
      <c r="N34" s="11"/>
      <c r="O34" s="11">
        <v>180</v>
      </c>
      <c r="P34" s="11"/>
      <c r="Q34" s="11"/>
      <c r="R34" s="11"/>
      <c r="S34" s="11"/>
      <c r="T34" s="11"/>
      <c r="U34" s="11"/>
    </row>
    <row r="35" spans="1:21" x14ac:dyDescent="0.25">
      <c r="A35" s="3" t="s">
        <v>179</v>
      </c>
      <c r="B35" s="3" t="s">
        <v>180</v>
      </c>
      <c r="C35" s="3"/>
      <c r="D35" s="3"/>
      <c r="E35" s="3"/>
      <c r="F35" s="11">
        <v>40</v>
      </c>
      <c r="G35" s="25">
        <f t="shared" si="2"/>
        <v>40</v>
      </c>
      <c r="H35" s="60"/>
      <c r="I35" s="26"/>
      <c r="J35" s="25">
        <f t="shared" ref="J35:J62" si="5">J34+G35-K35</f>
        <v>12175.269999999999</v>
      </c>
      <c r="K35" s="25">
        <f t="shared" ref="K35:K62" si="6">SUM(L35:U35)</f>
        <v>0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3" t="s">
        <v>181</v>
      </c>
      <c r="B36" s="3" t="s">
        <v>182</v>
      </c>
      <c r="C36" s="3"/>
      <c r="D36" s="3"/>
      <c r="E36" s="3"/>
      <c r="F36" s="11"/>
      <c r="G36" s="25">
        <f t="shared" si="2"/>
        <v>0</v>
      </c>
      <c r="H36" s="60"/>
      <c r="I36" s="26"/>
      <c r="J36" s="25">
        <f t="shared" si="5"/>
        <v>12055.269999999999</v>
      </c>
      <c r="K36" s="25">
        <f t="shared" si="6"/>
        <v>120</v>
      </c>
      <c r="L36" s="11"/>
      <c r="M36" s="11"/>
      <c r="N36" s="11"/>
      <c r="O36" s="11">
        <v>120</v>
      </c>
      <c r="P36" s="11"/>
      <c r="Q36" s="11"/>
      <c r="R36" s="11"/>
      <c r="S36" s="11"/>
      <c r="T36" s="11"/>
      <c r="U36" s="11"/>
    </row>
    <row r="37" spans="1:21" x14ac:dyDescent="0.25">
      <c r="A37" s="3" t="s">
        <v>183</v>
      </c>
      <c r="B37" s="3" t="s">
        <v>74</v>
      </c>
      <c r="C37" s="3"/>
      <c r="D37" s="3"/>
      <c r="E37" s="3"/>
      <c r="F37" s="11"/>
      <c r="G37" s="25">
        <f t="shared" si="2"/>
        <v>0</v>
      </c>
      <c r="H37" s="60"/>
      <c r="I37" s="26"/>
      <c r="J37" s="25">
        <f t="shared" si="5"/>
        <v>12042.769999999999</v>
      </c>
      <c r="K37" s="25">
        <f t="shared" si="6"/>
        <v>12.5</v>
      </c>
      <c r="L37" s="11"/>
      <c r="M37" s="11">
        <v>12.5</v>
      </c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3" t="s">
        <v>183</v>
      </c>
      <c r="B38" s="3" t="s">
        <v>74</v>
      </c>
      <c r="C38" s="3"/>
      <c r="D38" s="3"/>
      <c r="E38" s="3"/>
      <c r="F38" s="11"/>
      <c r="G38" s="25">
        <f t="shared" si="2"/>
        <v>0</v>
      </c>
      <c r="H38" s="60"/>
      <c r="I38" s="26"/>
      <c r="J38" s="25">
        <f t="shared" si="5"/>
        <v>12030.269999999999</v>
      </c>
      <c r="K38" s="25">
        <f t="shared" si="6"/>
        <v>12.5</v>
      </c>
      <c r="L38" s="11"/>
      <c r="M38" s="11">
        <v>12.5</v>
      </c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3" t="s">
        <v>184</v>
      </c>
      <c r="B39" s="3" t="s">
        <v>74</v>
      </c>
      <c r="C39" s="3"/>
      <c r="D39" s="3"/>
      <c r="E39" s="3"/>
      <c r="F39" s="11"/>
      <c r="G39" s="25">
        <f t="shared" si="2"/>
        <v>0</v>
      </c>
      <c r="H39" s="60"/>
      <c r="I39" s="26"/>
      <c r="J39" s="25">
        <f t="shared" si="5"/>
        <v>12017.769999999999</v>
      </c>
      <c r="K39" s="25">
        <f t="shared" si="6"/>
        <v>12.5</v>
      </c>
      <c r="L39" s="11"/>
      <c r="M39" s="11">
        <v>12.5</v>
      </c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3" t="s">
        <v>184</v>
      </c>
      <c r="B40" s="3" t="s">
        <v>74</v>
      </c>
      <c r="C40" s="3"/>
      <c r="D40" s="3"/>
      <c r="E40" s="3"/>
      <c r="F40" s="11"/>
      <c r="G40" s="25">
        <f t="shared" si="2"/>
        <v>0</v>
      </c>
      <c r="H40" s="60"/>
      <c r="I40" s="26"/>
      <c r="J40" s="25">
        <f t="shared" si="5"/>
        <v>12005.269999999999</v>
      </c>
      <c r="K40" s="25">
        <f t="shared" si="6"/>
        <v>12.5</v>
      </c>
      <c r="L40" s="11"/>
      <c r="M40" s="11">
        <v>12.5</v>
      </c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3" t="s">
        <v>185</v>
      </c>
      <c r="B41" s="3" t="s">
        <v>186</v>
      </c>
      <c r="C41" s="3"/>
      <c r="D41" s="3"/>
      <c r="E41" s="3"/>
      <c r="F41" s="11">
        <v>120</v>
      </c>
      <c r="G41" s="25">
        <f t="shared" si="2"/>
        <v>120</v>
      </c>
      <c r="H41" s="60"/>
      <c r="I41" s="26"/>
      <c r="J41" s="25">
        <f t="shared" si="5"/>
        <v>12125.269999999999</v>
      </c>
      <c r="K41" s="25">
        <f t="shared" si="6"/>
        <v>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3" t="s">
        <v>187</v>
      </c>
      <c r="B42" s="3" t="s">
        <v>74</v>
      </c>
      <c r="C42" s="3"/>
      <c r="D42" s="3"/>
      <c r="E42" s="3"/>
      <c r="F42" s="11"/>
      <c r="G42" s="25">
        <f t="shared" si="2"/>
        <v>0</v>
      </c>
      <c r="H42" s="60"/>
      <c r="I42" s="26"/>
      <c r="J42" s="25">
        <f t="shared" si="5"/>
        <v>12112.769999999999</v>
      </c>
      <c r="K42" s="25">
        <f t="shared" si="6"/>
        <v>12.5</v>
      </c>
      <c r="L42" s="11"/>
      <c r="M42" s="11">
        <v>12.5</v>
      </c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3" t="s">
        <v>187</v>
      </c>
      <c r="B43" s="3" t="s">
        <v>74</v>
      </c>
      <c r="C43" s="3"/>
      <c r="D43" s="3"/>
      <c r="E43" s="3"/>
      <c r="F43" s="11"/>
      <c r="G43" s="25">
        <f t="shared" si="2"/>
        <v>0</v>
      </c>
      <c r="H43" s="60"/>
      <c r="I43" s="26"/>
      <c r="J43" s="25">
        <f t="shared" si="5"/>
        <v>12100.269999999999</v>
      </c>
      <c r="K43" s="25">
        <f t="shared" si="6"/>
        <v>12.5</v>
      </c>
      <c r="L43" s="11"/>
      <c r="M43" s="11">
        <v>12.5</v>
      </c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3" t="s">
        <v>188</v>
      </c>
      <c r="B44" s="3" t="s">
        <v>78</v>
      </c>
      <c r="C44" s="3"/>
      <c r="D44" s="3"/>
      <c r="E44" s="3"/>
      <c r="F44" s="11"/>
      <c r="G44" s="25">
        <f t="shared" si="2"/>
        <v>0</v>
      </c>
      <c r="H44" s="60"/>
      <c r="I44" s="26"/>
      <c r="J44" s="25">
        <f t="shared" si="5"/>
        <v>12082.169999999998</v>
      </c>
      <c r="K44" s="25">
        <f t="shared" si="6"/>
        <v>18.100000000000001</v>
      </c>
      <c r="L44" s="11"/>
      <c r="M44" s="11"/>
      <c r="N44" s="11"/>
      <c r="O44" s="11"/>
      <c r="P44" s="11"/>
      <c r="Q44" s="11"/>
      <c r="R44" s="11"/>
      <c r="S44" s="11"/>
      <c r="T44" s="11">
        <v>18.100000000000001</v>
      </c>
      <c r="U44" s="11"/>
    </row>
    <row r="45" spans="1:21" x14ac:dyDescent="0.25">
      <c r="A45" s="3" t="s">
        <v>188</v>
      </c>
      <c r="B45" s="3" t="s">
        <v>2</v>
      </c>
      <c r="C45" s="3"/>
      <c r="D45" s="3"/>
      <c r="E45" s="3"/>
      <c r="F45" s="11"/>
      <c r="G45" s="25">
        <f t="shared" si="2"/>
        <v>0</v>
      </c>
      <c r="H45" s="60"/>
      <c r="I45" s="26"/>
      <c r="J45" s="25">
        <f t="shared" si="5"/>
        <v>12039.119999999999</v>
      </c>
      <c r="K45" s="25">
        <f t="shared" si="6"/>
        <v>43.05</v>
      </c>
      <c r="L45" s="11"/>
      <c r="M45" s="11"/>
      <c r="N45" s="11"/>
      <c r="O45" s="11"/>
      <c r="P45" s="11"/>
      <c r="Q45" s="11"/>
      <c r="R45" s="11"/>
      <c r="S45" s="11"/>
      <c r="T45" s="11">
        <v>43.05</v>
      </c>
      <c r="U45" s="11"/>
    </row>
    <row r="46" spans="1:21" x14ac:dyDescent="0.25">
      <c r="A46" s="3" t="s">
        <v>188</v>
      </c>
      <c r="B46" s="3" t="s">
        <v>189</v>
      </c>
      <c r="C46" s="3"/>
      <c r="D46" s="3"/>
      <c r="E46" s="3"/>
      <c r="F46" s="11"/>
      <c r="G46" s="25">
        <f t="shared" si="2"/>
        <v>0</v>
      </c>
      <c r="H46" s="60"/>
      <c r="I46" s="26"/>
      <c r="J46" s="25">
        <f t="shared" si="5"/>
        <v>11933.119999999999</v>
      </c>
      <c r="K46" s="25">
        <f t="shared" si="6"/>
        <v>106</v>
      </c>
      <c r="L46" s="11"/>
      <c r="M46" s="11"/>
      <c r="N46" s="11"/>
      <c r="O46" s="11"/>
      <c r="P46" s="11"/>
      <c r="Q46" s="11">
        <v>106</v>
      </c>
      <c r="R46" s="11"/>
      <c r="S46" s="11"/>
      <c r="T46" s="11"/>
      <c r="U46" s="11"/>
    </row>
    <row r="47" spans="1:21" x14ac:dyDescent="0.25">
      <c r="A47" s="3" t="s">
        <v>190</v>
      </c>
      <c r="B47" s="3" t="s">
        <v>74</v>
      </c>
      <c r="C47" s="3"/>
      <c r="D47" s="3"/>
      <c r="E47" s="3"/>
      <c r="F47" s="11"/>
      <c r="G47" s="25">
        <f t="shared" si="2"/>
        <v>0</v>
      </c>
      <c r="H47" s="60"/>
      <c r="I47" s="26"/>
      <c r="J47" s="25">
        <f t="shared" si="5"/>
        <v>11920.619999999999</v>
      </c>
      <c r="K47" s="25">
        <f t="shared" si="6"/>
        <v>12.5</v>
      </c>
      <c r="L47" s="11"/>
      <c r="M47" s="11">
        <v>12.5</v>
      </c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3" t="s">
        <v>190</v>
      </c>
      <c r="B48" s="3" t="s">
        <v>74</v>
      </c>
      <c r="C48" s="3"/>
      <c r="D48" s="3"/>
      <c r="E48" s="3"/>
      <c r="F48" s="11"/>
      <c r="G48" s="25">
        <f t="shared" si="2"/>
        <v>0</v>
      </c>
      <c r="H48" s="60"/>
      <c r="I48" s="26"/>
      <c r="J48" s="25">
        <f t="shared" si="5"/>
        <v>11908.119999999999</v>
      </c>
      <c r="K48" s="25">
        <f t="shared" si="6"/>
        <v>12.5</v>
      </c>
      <c r="L48" s="11"/>
      <c r="M48" s="11">
        <v>12.5</v>
      </c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3" t="s">
        <v>191</v>
      </c>
      <c r="B49" s="3" t="s">
        <v>2</v>
      </c>
      <c r="C49" s="3"/>
      <c r="D49" s="3"/>
      <c r="E49" s="3"/>
      <c r="F49" s="11"/>
      <c r="G49" s="25">
        <f t="shared" si="2"/>
        <v>0</v>
      </c>
      <c r="H49" s="60"/>
      <c r="I49" s="26"/>
      <c r="J49" s="25">
        <f t="shared" si="5"/>
        <v>11883.759999999998</v>
      </c>
      <c r="K49" s="25">
        <f t="shared" si="6"/>
        <v>24.36</v>
      </c>
      <c r="L49" s="11">
        <v>24.36</v>
      </c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3" t="s">
        <v>192</v>
      </c>
      <c r="B50" s="3" t="s">
        <v>194</v>
      </c>
      <c r="C50" s="3"/>
      <c r="D50" s="3"/>
      <c r="E50" s="3"/>
      <c r="F50" s="11"/>
      <c r="G50" s="25">
        <f t="shared" si="2"/>
        <v>0</v>
      </c>
      <c r="H50" s="60"/>
      <c r="I50" s="26"/>
      <c r="J50" s="25">
        <f t="shared" si="5"/>
        <v>11840.359999999999</v>
      </c>
      <c r="K50" s="25">
        <f t="shared" si="6"/>
        <v>43.4</v>
      </c>
      <c r="L50" s="11">
        <v>43.4</v>
      </c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3" t="s">
        <v>192</v>
      </c>
      <c r="B51" s="3" t="s">
        <v>138</v>
      </c>
      <c r="C51" s="3"/>
      <c r="D51" s="3"/>
      <c r="E51" s="3"/>
      <c r="F51" s="11"/>
      <c r="G51" s="25">
        <f t="shared" si="2"/>
        <v>0</v>
      </c>
      <c r="H51" s="60"/>
      <c r="I51" s="26"/>
      <c r="J51" s="25">
        <f t="shared" si="5"/>
        <v>11810.359999999999</v>
      </c>
      <c r="K51" s="25">
        <f t="shared" si="6"/>
        <v>30</v>
      </c>
      <c r="L51" s="11">
        <v>30</v>
      </c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3" t="s">
        <v>195</v>
      </c>
      <c r="B52" s="3" t="s">
        <v>193</v>
      </c>
      <c r="C52" s="3"/>
      <c r="D52" s="3"/>
      <c r="E52" s="3"/>
      <c r="F52" s="11"/>
      <c r="G52" s="25">
        <f t="shared" si="2"/>
        <v>0</v>
      </c>
      <c r="H52" s="29"/>
      <c r="I52" s="26"/>
      <c r="J52" s="25">
        <f t="shared" si="5"/>
        <v>11777.96</v>
      </c>
      <c r="K52" s="25">
        <f t="shared" si="6"/>
        <v>32.4</v>
      </c>
      <c r="L52" s="11"/>
      <c r="M52" s="11"/>
      <c r="N52" s="11"/>
      <c r="O52" s="11"/>
      <c r="P52" s="11"/>
      <c r="Q52" s="11"/>
      <c r="R52" s="11"/>
      <c r="S52" s="11"/>
      <c r="T52" s="11">
        <v>32.4</v>
      </c>
      <c r="U52" s="11"/>
    </row>
    <row r="53" spans="1:21" x14ac:dyDescent="0.25">
      <c r="A53" s="3" t="s">
        <v>196</v>
      </c>
      <c r="B53" s="3" t="s">
        <v>74</v>
      </c>
      <c r="C53" s="3"/>
      <c r="D53" s="3"/>
      <c r="E53" s="3"/>
      <c r="F53" s="11"/>
      <c r="G53" s="25">
        <f t="shared" si="2"/>
        <v>0</v>
      </c>
      <c r="H53" s="60"/>
      <c r="I53" s="26"/>
      <c r="J53" s="25">
        <f t="shared" si="5"/>
        <v>11765.46</v>
      </c>
      <c r="K53" s="25">
        <f t="shared" si="6"/>
        <v>12.5</v>
      </c>
      <c r="L53" s="11"/>
      <c r="M53" s="11">
        <v>12.5</v>
      </c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3" t="s">
        <v>196</v>
      </c>
      <c r="B54" s="3" t="s">
        <v>74</v>
      </c>
      <c r="C54" s="3"/>
      <c r="D54" s="3"/>
      <c r="E54" s="3"/>
      <c r="F54" s="11"/>
      <c r="G54" s="25">
        <f t="shared" si="2"/>
        <v>0</v>
      </c>
      <c r="H54" s="60"/>
      <c r="I54" s="26"/>
      <c r="J54" s="25">
        <f t="shared" si="5"/>
        <v>11752.96</v>
      </c>
      <c r="K54" s="25">
        <f t="shared" si="6"/>
        <v>12.5</v>
      </c>
      <c r="L54" s="11"/>
      <c r="M54" s="11">
        <v>12.5</v>
      </c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3" t="s">
        <v>197</v>
      </c>
      <c r="B55" s="3" t="s">
        <v>74</v>
      </c>
      <c r="C55" s="3"/>
      <c r="D55" s="3"/>
      <c r="E55" s="3"/>
      <c r="F55" s="11"/>
      <c r="G55" s="25">
        <f t="shared" si="2"/>
        <v>0</v>
      </c>
      <c r="H55" s="60"/>
      <c r="I55" s="26"/>
      <c r="J55" s="25">
        <f t="shared" si="5"/>
        <v>11740.46</v>
      </c>
      <c r="K55" s="25">
        <f t="shared" si="6"/>
        <v>12.5</v>
      </c>
      <c r="L55" s="11"/>
      <c r="M55" s="11">
        <v>12.5</v>
      </c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3" t="s">
        <v>197</v>
      </c>
      <c r="B56" s="3" t="s">
        <v>74</v>
      </c>
      <c r="C56" s="3"/>
      <c r="D56" s="3"/>
      <c r="E56" s="3"/>
      <c r="F56" s="11"/>
      <c r="G56" s="25">
        <f t="shared" si="2"/>
        <v>0</v>
      </c>
      <c r="H56" s="60"/>
      <c r="I56" s="26"/>
      <c r="J56" s="25">
        <f t="shared" si="5"/>
        <v>11727.96</v>
      </c>
      <c r="K56" s="25">
        <f t="shared" si="6"/>
        <v>12.5</v>
      </c>
      <c r="L56" s="11"/>
      <c r="M56" s="11">
        <v>12.5</v>
      </c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3" t="s">
        <v>198</v>
      </c>
      <c r="B57" s="3" t="s">
        <v>138</v>
      </c>
      <c r="C57" s="3"/>
      <c r="D57" s="3"/>
      <c r="E57" s="3"/>
      <c r="F57" s="11"/>
      <c r="G57" s="25">
        <f t="shared" si="2"/>
        <v>0</v>
      </c>
      <c r="H57" s="60"/>
      <c r="I57" s="26"/>
      <c r="J57" s="25">
        <f t="shared" si="5"/>
        <v>11712.96</v>
      </c>
      <c r="K57" s="25">
        <f t="shared" si="6"/>
        <v>15</v>
      </c>
      <c r="L57" s="11">
        <v>15</v>
      </c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3" t="s">
        <v>199</v>
      </c>
      <c r="B58" s="3" t="s">
        <v>74</v>
      </c>
      <c r="C58" s="3"/>
      <c r="D58" s="3"/>
      <c r="E58" s="3"/>
      <c r="F58" s="11"/>
      <c r="G58" s="25">
        <f t="shared" si="2"/>
        <v>0</v>
      </c>
      <c r="H58" s="60"/>
      <c r="I58" s="26"/>
      <c r="J58" s="25">
        <f t="shared" si="5"/>
        <v>11700.46</v>
      </c>
      <c r="K58" s="25">
        <f t="shared" si="6"/>
        <v>12.5</v>
      </c>
      <c r="L58" s="11"/>
      <c r="M58" s="11">
        <v>12.5</v>
      </c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3" t="s">
        <v>199</v>
      </c>
      <c r="B59" s="3" t="s">
        <v>74</v>
      </c>
      <c r="C59" s="3"/>
      <c r="D59" s="3"/>
      <c r="E59" s="3"/>
      <c r="F59" s="11"/>
      <c r="G59" s="25">
        <f t="shared" si="2"/>
        <v>0</v>
      </c>
      <c r="H59" s="60"/>
      <c r="I59" s="26"/>
      <c r="J59" s="25">
        <f t="shared" si="5"/>
        <v>11687.96</v>
      </c>
      <c r="K59" s="25">
        <f t="shared" si="6"/>
        <v>12.5</v>
      </c>
      <c r="L59" s="11"/>
      <c r="M59" s="11">
        <v>12.5</v>
      </c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3" t="s">
        <v>200</v>
      </c>
      <c r="B60" s="3" t="s">
        <v>201</v>
      </c>
      <c r="C60" s="3"/>
      <c r="D60" s="3"/>
      <c r="E60" s="3"/>
      <c r="F60" s="11"/>
      <c r="G60" s="25">
        <f t="shared" si="2"/>
        <v>0</v>
      </c>
      <c r="H60" s="60"/>
      <c r="I60" s="26"/>
      <c r="J60" s="25">
        <f t="shared" si="5"/>
        <v>11337.96</v>
      </c>
      <c r="K60" s="25">
        <f t="shared" si="6"/>
        <v>350</v>
      </c>
      <c r="L60" s="11">
        <v>350</v>
      </c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3" t="s">
        <v>202</v>
      </c>
      <c r="B61" s="3" t="s">
        <v>74</v>
      </c>
      <c r="C61" s="3"/>
      <c r="D61" s="3"/>
      <c r="E61" s="3"/>
      <c r="F61" s="11"/>
      <c r="G61" s="25">
        <f t="shared" si="2"/>
        <v>0</v>
      </c>
      <c r="H61" s="60"/>
      <c r="I61" s="26"/>
      <c r="J61" s="25">
        <f t="shared" si="5"/>
        <v>11325.46</v>
      </c>
      <c r="K61" s="25">
        <f t="shared" si="6"/>
        <v>12.5</v>
      </c>
      <c r="L61" s="11"/>
      <c r="M61" s="11">
        <v>12.5</v>
      </c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3" t="s">
        <v>202</v>
      </c>
      <c r="B62" s="3" t="s">
        <v>74</v>
      </c>
      <c r="C62" s="3"/>
      <c r="D62" s="3"/>
      <c r="E62" s="3"/>
      <c r="F62" s="11"/>
      <c r="G62" s="25">
        <f t="shared" si="2"/>
        <v>0</v>
      </c>
      <c r="H62" s="60"/>
      <c r="I62" s="26"/>
      <c r="J62" s="25">
        <f t="shared" si="5"/>
        <v>11312.96</v>
      </c>
      <c r="K62" s="25">
        <f t="shared" si="6"/>
        <v>12.5</v>
      </c>
      <c r="L62" s="11"/>
      <c r="M62" s="11">
        <v>12.5</v>
      </c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B63" s="53" t="s">
        <v>42</v>
      </c>
      <c r="C63" s="54">
        <f>SUM(C4:C62)</f>
        <v>0</v>
      </c>
      <c r="D63" s="54">
        <f>SUM(D4:D62)</f>
        <v>0</v>
      </c>
      <c r="E63" s="54">
        <f>SUM(E4:E62)</f>
        <v>0</v>
      </c>
      <c r="F63" s="54">
        <f>SUM(F4:F62)</f>
        <v>1040</v>
      </c>
      <c r="G63" s="54">
        <f>SUM(G4:G62)</f>
        <v>1040</v>
      </c>
      <c r="H63" s="54"/>
      <c r="I63" s="55"/>
      <c r="J63" s="54"/>
      <c r="K63" s="54">
        <f>SUM(K4:K62)</f>
        <v>2813.9200000000005</v>
      </c>
      <c r="L63" s="54">
        <f t="shared" ref="L63:U63" si="7">SUM(L4:L62)</f>
        <v>473.36</v>
      </c>
      <c r="M63" s="54">
        <f t="shared" si="7"/>
        <v>305</v>
      </c>
      <c r="N63" s="54">
        <f t="shared" si="7"/>
        <v>924.86</v>
      </c>
      <c r="O63" s="54">
        <f t="shared" si="7"/>
        <v>870</v>
      </c>
      <c r="P63" s="54">
        <f t="shared" si="7"/>
        <v>0</v>
      </c>
      <c r="Q63" s="54">
        <f t="shared" si="7"/>
        <v>116</v>
      </c>
      <c r="R63" s="54">
        <f t="shared" si="7"/>
        <v>0</v>
      </c>
      <c r="S63" s="54">
        <f t="shared" si="7"/>
        <v>0</v>
      </c>
      <c r="T63" s="54">
        <f t="shared" si="7"/>
        <v>93.55</v>
      </c>
      <c r="U63" s="54">
        <f t="shared" si="7"/>
        <v>31.15</v>
      </c>
    </row>
    <row r="64" spans="1:21" ht="15.75" thickBot="1" x14ac:dyDescent="0.3">
      <c r="B64" s="1" t="s">
        <v>43</v>
      </c>
      <c r="C64" s="1"/>
      <c r="D64" s="1"/>
      <c r="E64" s="1"/>
      <c r="F64" s="32"/>
      <c r="G64" s="35">
        <f>J4+G63-K63</f>
        <v>11312.96</v>
      </c>
      <c r="J64" s="32"/>
      <c r="K64" s="32">
        <f>SUM(L63:U63)</f>
        <v>2813.9200000000005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1:11" ht="15.75" thickTop="1" x14ac:dyDescent="0.25">
      <c r="K65" s="2">
        <f>K63-K64</f>
        <v>0</v>
      </c>
    </row>
  </sheetData>
  <printOptions horizontalCentered="1" verticalCentered="1"/>
  <pageMargins left="0" right="0" top="0.39370078740157483" bottom="0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0"/>
  <sheetViews>
    <sheetView workbookViewId="0">
      <selection activeCell="H46" sqref="H46"/>
    </sheetView>
  </sheetViews>
  <sheetFormatPr defaultRowHeight="15" x14ac:dyDescent="0.25"/>
  <cols>
    <col min="1" max="1" width="17.85546875" customWidth="1"/>
    <col min="2" max="2" width="10.7109375" bestFit="1" customWidth="1"/>
    <col min="3" max="3" width="10.5703125" bestFit="1" customWidth="1"/>
    <col min="4" max="4" width="10.7109375" bestFit="1" customWidth="1"/>
    <col min="5" max="5" width="9.140625" style="31"/>
    <col min="6" max="6" width="17.140625" style="41" customWidth="1"/>
    <col min="7" max="7" width="12.5703125" style="2" bestFit="1" customWidth="1"/>
    <col min="8" max="8" width="9.140625" style="2"/>
    <col min="9" max="9" width="13.5703125" style="2" bestFit="1" customWidth="1"/>
    <col min="10" max="10" width="13.140625" style="2" bestFit="1" customWidth="1"/>
    <col min="11" max="12" width="13.140625" style="2" customWidth="1"/>
    <col min="13" max="13" width="11.42578125" style="2" bestFit="1" customWidth="1"/>
    <col min="14" max="14" width="14.42578125" style="2" bestFit="1" customWidth="1"/>
    <col min="15" max="15" width="13.28515625" style="2" bestFit="1" customWidth="1"/>
    <col min="16" max="16" width="9.5703125" style="2" bestFit="1" customWidth="1"/>
    <col min="17" max="21" width="9.140625" style="2"/>
  </cols>
  <sheetData>
    <row r="1" spans="1:16" x14ac:dyDescent="0.25">
      <c r="A1" s="1" t="s">
        <v>45</v>
      </c>
    </row>
    <row r="3" spans="1:16" x14ac:dyDescent="0.25">
      <c r="A3" t="s">
        <v>46</v>
      </c>
      <c r="B3" s="42">
        <v>42521</v>
      </c>
      <c r="C3" s="2">
        <v>15000</v>
      </c>
      <c r="D3" t="s">
        <v>47</v>
      </c>
      <c r="G3" s="2" t="s">
        <v>27</v>
      </c>
      <c r="H3" s="2" t="s">
        <v>16</v>
      </c>
      <c r="I3" s="2" t="s">
        <v>9</v>
      </c>
      <c r="J3" s="2" t="s">
        <v>48</v>
      </c>
      <c r="K3" s="2" t="s">
        <v>49</v>
      </c>
      <c r="L3" s="2" t="s">
        <v>50</v>
      </c>
      <c r="M3" s="2" t="s">
        <v>51</v>
      </c>
      <c r="N3" s="2" t="s">
        <v>52</v>
      </c>
      <c r="O3" s="2" t="s">
        <v>53</v>
      </c>
      <c r="P3" s="2" t="s">
        <v>0</v>
      </c>
    </row>
    <row r="4" spans="1:16" x14ac:dyDescent="0.25">
      <c r="A4" t="s">
        <v>54</v>
      </c>
      <c r="B4" s="42">
        <v>42825</v>
      </c>
      <c r="C4" s="15">
        <f>-P40</f>
        <v>-9142.9800000000014</v>
      </c>
      <c r="D4" s="42">
        <v>42576</v>
      </c>
      <c r="E4" s="43" t="s">
        <v>55</v>
      </c>
      <c r="F4" s="44" t="s">
        <v>56</v>
      </c>
      <c r="G4" s="2">
        <v>60</v>
      </c>
      <c r="P4" s="2">
        <f>SUM(G4:O4)</f>
        <v>60</v>
      </c>
    </row>
    <row r="5" spans="1:16" x14ac:dyDescent="0.25">
      <c r="B5" s="42"/>
      <c r="C5" s="15"/>
      <c r="D5" s="42">
        <v>42634</v>
      </c>
      <c r="E5" s="43" t="s">
        <v>57</v>
      </c>
      <c r="F5" s="44" t="s">
        <v>58</v>
      </c>
      <c r="I5" s="2">
        <v>69.849999999999994</v>
      </c>
      <c r="P5" s="2">
        <f>SUM(G5:O5)</f>
        <v>69.849999999999994</v>
      </c>
    </row>
    <row r="6" spans="1:16" ht="15.75" thickBot="1" x14ac:dyDescent="0.3">
      <c r="A6" s="1" t="s">
        <v>59</v>
      </c>
      <c r="C6" s="45">
        <f>SUM(C3:C4)</f>
        <v>5857.0199999999986</v>
      </c>
      <c r="D6" s="42">
        <v>42643</v>
      </c>
      <c r="E6" s="43" t="s">
        <v>60</v>
      </c>
      <c r="F6" s="44" t="s">
        <v>37</v>
      </c>
      <c r="H6" s="2">
        <v>29.98</v>
      </c>
      <c r="P6" s="2">
        <f t="shared" ref="P6:P30" si="0">SUM(G6:O6)</f>
        <v>29.98</v>
      </c>
    </row>
    <row r="7" spans="1:16" x14ac:dyDescent="0.25">
      <c r="D7" s="42">
        <v>42653</v>
      </c>
      <c r="E7" s="31" t="s">
        <v>38</v>
      </c>
      <c r="F7" s="44" t="s">
        <v>37</v>
      </c>
      <c r="H7" s="2">
        <f>12.5+12.5</f>
        <v>25</v>
      </c>
      <c r="P7" s="2">
        <f t="shared" si="0"/>
        <v>25</v>
      </c>
    </row>
    <row r="8" spans="1:16" x14ac:dyDescent="0.25">
      <c r="A8" s="1" t="s">
        <v>61</v>
      </c>
      <c r="D8" s="42">
        <v>42660</v>
      </c>
      <c r="E8" s="31" t="s">
        <v>62</v>
      </c>
      <c r="F8" s="41" t="s">
        <v>39</v>
      </c>
      <c r="J8" s="2">
        <v>400</v>
      </c>
      <c r="P8" s="2">
        <f t="shared" si="0"/>
        <v>400</v>
      </c>
    </row>
    <row r="9" spans="1:16" x14ac:dyDescent="0.25">
      <c r="A9" t="s">
        <v>63</v>
      </c>
      <c r="D9" s="42">
        <v>42677</v>
      </c>
      <c r="E9" s="31" t="s">
        <v>62</v>
      </c>
      <c r="F9" s="41" t="s">
        <v>39</v>
      </c>
      <c r="J9" s="2">
        <v>497.11</v>
      </c>
      <c r="P9" s="2">
        <f t="shared" si="0"/>
        <v>497.11</v>
      </c>
    </row>
    <row r="10" spans="1:16" x14ac:dyDescent="0.25">
      <c r="A10" t="s">
        <v>64</v>
      </c>
      <c r="D10" s="42">
        <v>42677</v>
      </c>
      <c r="E10" s="31" t="s">
        <v>62</v>
      </c>
      <c r="F10" s="41" t="s">
        <v>40</v>
      </c>
      <c r="J10" s="2">
        <v>534.21</v>
      </c>
      <c r="P10" s="2">
        <f t="shared" si="0"/>
        <v>534.21</v>
      </c>
    </row>
    <row r="11" spans="1:16" x14ac:dyDescent="0.25">
      <c r="D11" s="42">
        <v>42682</v>
      </c>
      <c r="E11" s="31" t="s">
        <v>38</v>
      </c>
      <c r="F11" s="41" t="s">
        <v>37</v>
      </c>
      <c r="H11" s="2">
        <f>12.5+17.49</f>
        <v>29.99</v>
      </c>
      <c r="P11" s="2">
        <f t="shared" si="0"/>
        <v>29.99</v>
      </c>
    </row>
    <row r="12" spans="1:16" x14ac:dyDescent="0.25">
      <c r="D12" s="42">
        <v>42706</v>
      </c>
      <c r="E12" s="31" t="s">
        <v>62</v>
      </c>
      <c r="F12" s="41" t="s">
        <v>40</v>
      </c>
      <c r="M12" s="2">
        <v>30.9</v>
      </c>
      <c r="P12" s="2">
        <f t="shared" si="0"/>
        <v>30.9</v>
      </c>
    </row>
    <row r="13" spans="1:16" x14ac:dyDescent="0.25">
      <c r="D13" s="42">
        <v>42706</v>
      </c>
      <c r="E13" s="31" t="s">
        <v>62</v>
      </c>
      <c r="F13" s="41" t="s">
        <v>40</v>
      </c>
      <c r="J13" s="2">
        <v>467.85</v>
      </c>
      <c r="P13" s="2">
        <f t="shared" si="0"/>
        <v>467.85</v>
      </c>
    </row>
    <row r="14" spans="1:16" x14ac:dyDescent="0.25">
      <c r="D14" s="42">
        <v>42706</v>
      </c>
      <c r="E14" s="31" t="s">
        <v>62</v>
      </c>
      <c r="F14" s="41" t="s">
        <v>39</v>
      </c>
      <c r="J14" s="2">
        <v>729.2</v>
      </c>
      <c r="P14" s="2">
        <f t="shared" si="0"/>
        <v>729.2</v>
      </c>
    </row>
    <row r="15" spans="1:16" x14ac:dyDescent="0.25">
      <c r="D15" s="42">
        <v>42711</v>
      </c>
      <c r="E15" s="31" t="s">
        <v>38</v>
      </c>
      <c r="F15" s="41" t="s">
        <v>37</v>
      </c>
      <c r="H15" s="2">
        <f>12.5+12.5</f>
        <v>25</v>
      </c>
      <c r="P15" s="2">
        <f t="shared" si="0"/>
        <v>25</v>
      </c>
    </row>
    <row r="16" spans="1:16" x14ac:dyDescent="0.25">
      <c r="D16" s="42">
        <v>42723</v>
      </c>
      <c r="E16" s="31" t="s">
        <v>62</v>
      </c>
      <c r="F16" s="41" t="s">
        <v>39</v>
      </c>
      <c r="J16" s="2">
        <v>1062.8399999999999</v>
      </c>
      <c r="P16" s="2">
        <f t="shared" si="0"/>
        <v>1062.8399999999999</v>
      </c>
    </row>
    <row r="17" spans="4:21" x14ac:dyDescent="0.25">
      <c r="D17" s="42">
        <v>42723</v>
      </c>
      <c r="E17" s="31" t="s">
        <v>62</v>
      </c>
      <c r="F17" s="41" t="s">
        <v>40</v>
      </c>
      <c r="J17" s="2">
        <v>777.02</v>
      </c>
      <c r="P17" s="2">
        <f t="shared" si="0"/>
        <v>777.02</v>
      </c>
    </row>
    <row r="18" spans="4:21" x14ac:dyDescent="0.25">
      <c r="D18" s="42">
        <v>42723</v>
      </c>
      <c r="E18" s="31" t="s">
        <v>62</v>
      </c>
      <c r="F18" s="41" t="s">
        <v>34</v>
      </c>
      <c r="K18" s="2">
        <f>34.75+8.42+76.66</f>
        <v>119.83</v>
      </c>
      <c r="L18" s="2">
        <f>30.7+7.8+67.61</f>
        <v>106.11</v>
      </c>
      <c r="P18" s="2">
        <f t="shared" si="0"/>
        <v>225.94</v>
      </c>
    </row>
    <row r="19" spans="4:21" x14ac:dyDescent="0.25">
      <c r="D19" s="42">
        <v>42723</v>
      </c>
      <c r="E19" s="31" t="s">
        <v>62</v>
      </c>
      <c r="F19" s="41" t="s">
        <v>65</v>
      </c>
      <c r="K19" s="46">
        <v>-119.83</v>
      </c>
      <c r="P19" s="46">
        <f t="shared" si="0"/>
        <v>-119.83</v>
      </c>
    </row>
    <row r="20" spans="4:21" x14ac:dyDescent="0.25">
      <c r="D20" s="42">
        <v>42741</v>
      </c>
      <c r="E20" s="31" t="s">
        <v>38</v>
      </c>
      <c r="F20" s="41" t="s">
        <v>37</v>
      </c>
      <c r="H20" s="2">
        <f>12.5+12.5</f>
        <v>25</v>
      </c>
      <c r="P20" s="2">
        <f t="shared" si="0"/>
        <v>25</v>
      </c>
    </row>
    <row r="21" spans="4:21" x14ac:dyDescent="0.25">
      <c r="D21" s="42">
        <v>42761</v>
      </c>
      <c r="E21" s="31" t="s">
        <v>62</v>
      </c>
      <c r="F21" s="41" t="s">
        <v>39</v>
      </c>
      <c r="J21" s="2">
        <v>450</v>
      </c>
      <c r="P21" s="2">
        <f t="shared" si="0"/>
        <v>450</v>
      </c>
    </row>
    <row r="22" spans="4:21" x14ac:dyDescent="0.25">
      <c r="D22" s="42">
        <v>42765</v>
      </c>
      <c r="E22" s="31" t="s">
        <v>62</v>
      </c>
      <c r="F22" s="41" t="s">
        <v>39</v>
      </c>
      <c r="J22" s="2">
        <v>517.89</v>
      </c>
      <c r="P22" s="2">
        <f t="shared" si="0"/>
        <v>517.89</v>
      </c>
    </row>
    <row r="23" spans="4:21" x14ac:dyDescent="0.25">
      <c r="D23" s="42">
        <v>42765</v>
      </c>
      <c r="E23" s="31" t="s">
        <v>62</v>
      </c>
      <c r="F23" s="41" t="s">
        <v>40</v>
      </c>
      <c r="J23" s="2">
        <v>532.98</v>
      </c>
      <c r="P23" s="2">
        <f t="shared" si="0"/>
        <v>532.98</v>
      </c>
    </row>
    <row r="24" spans="4:21" x14ac:dyDescent="0.25">
      <c r="D24" s="42">
        <v>42774</v>
      </c>
      <c r="E24" s="31" t="s">
        <v>38</v>
      </c>
      <c r="F24" s="41" t="s">
        <v>37</v>
      </c>
      <c r="H24" s="2">
        <f>12.5+17.5</f>
        <v>30</v>
      </c>
      <c r="P24" s="2">
        <f t="shared" si="0"/>
        <v>30</v>
      </c>
    </row>
    <row r="25" spans="4:21" x14ac:dyDescent="0.25">
      <c r="D25" s="42">
        <v>42802</v>
      </c>
      <c r="E25" s="31" t="s">
        <v>62</v>
      </c>
      <c r="F25" s="41" t="s">
        <v>41</v>
      </c>
      <c r="O25" s="2">
        <v>40.200000000000003</v>
      </c>
      <c r="P25" s="2">
        <f t="shared" si="0"/>
        <v>40.200000000000003</v>
      </c>
    </row>
    <row r="26" spans="4:21" x14ac:dyDescent="0.25">
      <c r="D26" s="42">
        <v>42802</v>
      </c>
      <c r="E26" s="31" t="s">
        <v>62</v>
      </c>
      <c r="F26" s="41" t="s">
        <v>39</v>
      </c>
      <c r="J26" s="2">
        <v>500</v>
      </c>
      <c r="P26" s="2">
        <f t="shared" si="0"/>
        <v>500</v>
      </c>
    </row>
    <row r="27" spans="4:21" x14ac:dyDescent="0.25">
      <c r="D27" s="42">
        <v>42803</v>
      </c>
      <c r="E27" s="31" t="s">
        <v>38</v>
      </c>
      <c r="F27" s="41" t="s">
        <v>37</v>
      </c>
      <c r="H27" s="2">
        <f>12.5+12.8</f>
        <v>25.3</v>
      </c>
      <c r="P27" s="2">
        <f t="shared" si="0"/>
        <v>25.3</v>
      </c>
    </row>
    <row r="28" spans="4:21" x14ac:dyDescent="0.25">
      <c r="D28" s="42">
        <v>42804</v>
      </c>
      <c r="E28" s="31" t="s">
        <v>62</v>
      </c>
      <c r="F28" s="41" t="s">
        <v>39</v>
      </c>
      <c r="J28" s="2">
        <v>268.20999999999998</v>
      </c>
      <c r="P28" s="2">
        <f t="shared" si="0"/>
        <v>268.20999999999998</v>
      </c>
    </row>
    <row r="29" spans="4:21" x14ac:dyDescent="0.25">
      <c r="D29" s="42">
        <v>42814</v>
      </c>
      <c r="E29" s="31" t="s">
        <v>62</v>
      </c>
      <c r="F29" s="41" t="s">
        <v>39</v>
      </c>
      <c r="M29" s="2">
        <f>22.8</f>
        <v>22.8</v>
      </c>
      <c r="N29" s="2">
        <f>44.26+50</f>
        <v>94.259999999999991</v>
      </c>
      <c r="P29" s="2">
        <f t="shared" si="0"/>
        <v>117.05999999999999</v>
      </c>
    </row>
    <row r="30" spans="4:21" x14ac:dyDescent="0.25">
      <c r="D30" s="42">
        <v>42825</v>
      </c>
      <c r="E30" s="31" t="s">
        <v>62</v>
      </c>
      <c r="F30" s="41" t="s">
        <v>39</v>
      </c>
      <c r="J30" s="2">
        <v>1109.7</v>
      </c>
      <c r="P30" s="2">
        <f t="shared" si="0"/>
        <v>1109.7</v>
      </c>
    </row>
    <row r="31" spans="4:21" s="1" customFormat="1" x14ac:dyDescent="0.25">
      <c r="D31" s="47" t="s">
        <v>66</v>
      </c>
      <c r="E31" s="10"/>
      <c r="F31" s="48"/>
      <c r="G31" s="49">
        <f>SUM(G4:G30)</f>
        <v>60</v>
      </c>
      <c r="H31" s="49">
        <f>SUM(H4:H30)</f>
        <v>190.27</v>
      </c>
      <c r="I31" s="49">
        <f>SUM(I4:I30)</f>
        <v>69.849999999999994</v>
      </c>
      <c r="J31" s="49">
        <f t="shared" ref="J31:P31" si="1">SUM(J4:J30)</f>
        <v>7847.01</v>
      </c>
      <c r="K31" s="49">
        <f t="shared" si="1"/>
        <v>0</v>
      </c>
      <c r="L31" s="49">
        <f t="shared" si="1"/>
        <v>106.11</v>
      </c>
      <c r="M31" s="49">
        <f t="shared" si="1"/>
        <v>53.7</v>
      </c>
      <c r="N31" s="49">
        <f t="shared" si="1"/>
        <v>94.259999999999991</v>
      </c>
      <c r="O31" s="49">
        <f t="shared" si="1"/>
        <v>40.200000000000003</v>
      </c>
      <c r="P31" s="49">
        <f t="shared" si="1"/>
        <v>8461.4000000000015</v>
      </c>
      <c r="Q31" s="32"/>
      <c r="R31" s="32"/>
      <c r="S31" s="32"/>
      <c r="T31" s="32"/>
      <c r="U31" s="32"/>
    </row>
    <row r="32" spans="4:21" s="1" customFormat="1" x14ac:dyDescent="0.25">
      <c r="D32" s="50" t="s">
        <v>67</v>
      </c>
      <c r="E32" s="10"/>
      <c r="F32" s="48"/>
      <c r="G32" s="51"/>
      <c r="H32" s="51"/>
      <c r="I32" s="51"/>
      <c r="J32" s="51"/>
      <c r="K32" s="51"/>
      <c r="L32" s="51"/>
      <c r="M32" s="51"/>
      <c r="N32" s="51"/>
      <c r="O32" s="51"/>
      <c r="P32" s="32"/>
      <c r="Q32" s="32"/>
      <c r="R32" s="32"/>
      <c r="S32" s="32"/>
      <c r="T32" s="32"/>
      <c r="U32" s="32"/>
    </row>
    <row r="33" spans="4:21" x14ac:dyDescent="0.25">
      <c r="D33" s="42">
        <v>42825</v>
      </c>
      <c r="E33" s="31" t="s">
        <v>62</v>
      </c>
      <c r="F33" s="41" t="s">
        <v>41</v>
      </c>
      <c r="O33" s="2">
        <v>76.08</v>
      </c>
      <c r="P33" s="2">
        <f>SUM(G33:O33)</f>
        <v>76.08</v>
      </c>
    </row>
    <row r="34" spans="4:21" x14ac:dyDescent="0.25">
      <c r="D34" s="42">
        <v>42825</v>
      </c>
      <c r="E34" s="31" t="s">
        <v>62</v>
      </c>
      <c r="F34" s="41" t="s">
        <v>34</v>
      </c>
      <c r="K34" s="2">
        <f>45.85+14.53+68.09</f>
        <v>128.47</v>
      </c>
      <c r="L34" s="2">
        <f>40.35+13.12+59.68</f>
        <v>113.15</v>
      </c>
      <c r="P34" s="2">
        <f>SUM(G34:O34)</f>
        <v>241.62</v>
      </c>
    </row>
    <row r="35" spans="4:21" x14ac:dyDescent="0.25">
      <c r="D35" s="42">
        <v>42825</v>
      </c>
      <c r="E35" s="31" t="s">
        <v>62</v>
      </c>
      <c r="F35" s="41" t="s">
        <v>65</v>
      </c>
      <c r="K35" s="46">
        <v>-128.47</v>
      </c>
      <c r="P35" s="46">
        <f>SUM(G35:O35)</f>
        <v>-128.47</v>
      </c>
    </row>
    <row r="36" spans="4:21" x14ac:dyDescent="0.25">
      <c r="D36" s="42">
        <v>42817</v>
      </c>
      <c r="E36" s="31" t="s">
        <v>62</v>
      </c>
      <c r="F36" s="41" t="s">
        <v>68</v>
      </c>
      <c r="N36" s="2">
        <f>50</f>
        <v>50</v>
      </c>
      <c r="P36" s="2">
        <f>SUM(G36:O36)</f>
        <v>50</v>
      </c>
    </row>
    <row r="37" spans="4:21" x14ac:dyDescent="0.25">
      <c r="D37" s="42">
        <v>42825</v>
      </c>
      <c r="E37" s="31" t="s">
        <v>62</v>
      </c>
      <c r="F37" s="41" t="s">
        <v>39</v>
      </c>
      <c r="M37" s="2">
        <v>442.35</v>
      </c>
      <c r="P37" s="2">
        <f>SUM(G37:O37)</f>
        <v>442.35</v>
      </c>
    </row>
    <row r="38" spans="4:21" s="1" customFormat="1" x14ac:dyDescent="0.25">
      <c r="D38" s="47" t="s">
        <v>66</v>
      </c>
      <c r="E38" s="10"/>
      <c r="F38" s="48"/>
      <c r="G38" s="49">
        <f>SUM(G33:G37)</f>
        <v>0</v>
      </c>
      <c r="H38" s="49">
        <f t="shared" ref="H38:P38" si="2">SUM(H33:H37)</f>
        <v>0</v>
      </c>
      <c r="I38" s="49">
        <f t="shared" si="2"/>
        <v>0</v>
      </c>
      <c r="J38" s="49">
        <f t="shared" si="2"/>
        <v>0</v>
      </c>
      <c r="K38" s="49">
        <f t="shared" si="2"/>
        <v>0</v>
      </c>
      <c r="L38" s="49">
        <f t="shared" si="2"/>
        <v>113.15</v>
      </c>
      <c r="M38" s="49">
        <f t="shared" si="2"/>
        <v>442.35</v>
      </c>
      <c r="N38" s="49">
        <f t="shared" si="2"/>
        <v>50</v>
      </c>
      <c r="O38" s="49">
        <f t="shared" si="2"/>
        <v>76.08</v>
      </c>
      <c r="P38" s="49">
        <f t="shared" si="2"/>
        <v>681.58</v>
      </c>
      <c r="Q38" s="32"/>
      <c r="R38" s="32"/>
      <c r="S38" s="32"/>
      <c r="T38" s="32"/>
      <c r="U38" s="32"/>
    </row>
    <row r="39" spans="4:21" x14ac:dyDescent="0.25">
      <c r="D39" s="42"/>
    </row>
    <row r="40" spans="4:21" s="1" customFormat="1" ht="15.75" thickBot="1" x14ac:dyDescent="0.3">
      <c r="D40" s="1" t="s">
        <v>69</v>
      </c>
      <c r="E40" s="10"/>
      <c r="F40" s="48"/>
      <c r="G40" s="52">
        <f>G31+G38</f>
        <v>60</v>
      </c>
      <c r="H40" s="52">
        <f t="shared" ref="H40:P40" si="3">H31+H38</f>
        <v>190.27</v>
      </c>
      <c r="I40" s="52">
        <f t="shared" si="3"/>
        <v>69.849999999999994</v>
      </c>
      <c r="J40" s="52">
        <f t="shared" si="3"/>
        <v>7847.01</v>
      </c>
      <c r="K40" s="52">
        <f t="shared" si="3"/>
        <v>0</v>
      </c>
      <c r="L40" s="52">
        <f t="shared" si="3"/>
        <v>219.26</v>
      </c>
      <c r="M40" s="52">
        <f t="shared" si="3"/>
        <v>496.05</v>
      </c>
      <c r="N40" s="52">
        <f t="shared" si="3"/>
        <v>144.26</v>
      </c>
      <c r="O40" s="52">
        <f t="shared" si="3"/>
        <v>116.28</v>
      </c>
      <c r="P40" s="52">
        <f t="shared" si="3"/>
        <v>9142.9800000000014</v>
      </c>
      <c r="Q40" s="32"/>
      <c r="R40" s="32"/>
      <c r="S40" s="32"/>
      <c r="T40" s="32"/>
      <c r="U40" s="3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R&amp;P Accounts</vt:lpstr>
      <vt:lpstr>TB 310319</vt:lpstr>
      <vt:lpstr>Cash Book 310319</vt:lpstr>
      <vt:lpstr>Sheet1</vt:lpstr>
      <vt:lpstr>'R&amp;P Accounts'!Print_Area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Yvette</dc:creator>
  <cp:lastModifiedBy>Yvette</cp:lastModifiedBy>
  <dcterms:created xsi:type="dcterms:W3CDTF">2020-03-12T20:46:04Z</dcterms:created>
  <dcterms:modified xsi:type="dcterms:W3CDTF">2020-04-30T16:32:14Z</dcterms:modified>
</cp:coreProperties>
</file>