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4d3a997e4c5951/Documents/Årsmötesmötesprotokoll/2023/"/>
    </mc:Choice>
  </mc:AlternateContent>
  <xr:revisionPtr revIDLastSave="0" documentId="8_{9C9DF2B8-5264-42D3-8BAA-E9A0FB45A2A9}" xr6:coauthVersionLast="47" xr6:coauthVersionMax="47" xr10:uidLastSave="{00000000-0000-0000-0000-000000000000}"/>
  <bookViews>
    <workbookView xWindow="-110" yWindow="-110" windowWidth="22620" windowHeight="13620" xr2:uid="{00000000-000D-0000-FFFF-FFFF00000000}"/>
  </bookViews>
  <sheets>
    <sheet name="Blad1" sheetId="1" r:id="rId1"/>
    <sheet name="Blad2" sheetId="2" r:id="rId2"/>
  </sheets>
  <definedNames>
    <definedName name="_xlnm._FilterDatabase" localSheetId="0" hidden="1">Blad1!$A$24:$I$24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1" i="1" l="1"/>
  <c r="G96" i="1"/>
  <c r="I94" i="1"/>
  <c r="I71" i="1"/>
  <c r="I47" i="1"/>
  <c r="I62" i="1" s="1"/>
  <c r="G40" i="1"/>
  <c r="I34" i="1"/>
  <c r="I38" i="1" s="1"/>
  <c r="I31" i="1"/>
  <c r="I23" i="1"/>
  <c r="I5" i="1"/>
  <c r="F62" i="1"/>
  <c r="F34" i="1"/>
  <c r="F38" i="1" s="1"/>
  <c r="F94" i="1"/>
  <c r="F71" i="1"/>
  <c r="F31" i="1"/>
  <c r="F23" i="1"/>
  <c r="F10" i="1"/>
  <c r="F4" i="1"/>
  <c r="F5" i="1" s="1"/>
  <c r="D5" i="1"/>
  <c r="C23" i="1"/>
  <c r="D23" i="1"/>
  <c r="D62" i="1"/>
  <c r="D94" i="1"/>
  <c r="C94" i="1"/>
  <c r="D71" i="1"/>
  <c r="D38" i="1"/>
  <c r="D31" i="1"/>
  <c r="D10" i="1"/>
  <c r="C50" i="1"/>
  <c r="C71" i="1"/>
  <c r="C49" i="1"/>
  <c r="C38" i="1"/>
  <c r="C25" i="1"/>
  <c r="C31" i="1" s="1"/>
  <c r="C10" i="1"/>
  <c r="C4" i="1"/>
  <c r="C5" i="1" s="1"/>
  <c r="I96" i="1" l="1"/>
  <c r="G98" i="1"/>
  <c r="G101" i="1" s="1"/>
  <c r="I40" i="1"/>
  <c r="I98" i="1" s="1"/>
  <c r="I101" i="1" s="1"/>
  <c r="C62" i="1"/>
  <c r="C96" i="1" s="1"/>
  <c r="F96" i="1"/>
  <c r="F40" i="1"/>
  <c r="D96" i="1"/>
  <c r="D40" i="1"/>
  <c r="C40" i="1"/>
  <c r="F98" i="1" l="1"/>
  <c r="F101" i="1" s="1"/>
  <c r="D98" i="1"/>
  <c r="D101" i="1" s="1"/>
  <c r="C98" i="1"/>
  <c r="C101" i="1" s="1"/>
</calcChain>
</file>

<file path=xl/sharedStrings.xml><?xml version="1.0" encoding="utf-8"?>
<sst xmlns="http://schemas.openxmlformats.org/spreadsheetml/2006/main" count="100" uniqueCount="93">
  <si>
    <t xml:space="preserve">Sundsvalls Sportskytteklubb889202-8724Utskrivet 2021-03-30 18:33Period 2020-01-01 - 2020-12-31Räkenskapsår 2020-01-01 - 2020-12-31Senaste vernr A 329  </t>
  </si>
  <si>
    <t>Medlemsavgifter</t>
  </si>
  <si>
    <t>Summa medlemsavgifter</t>
  </si>
  <si>
    <t>Gåvor och bidrag</t>
  </si>
  <si>
    <t>Erhållna gåvor/donationer</t>
  </si>
  <si>
    <t>Övriga bidrag,tex Svenska Spel</t>
  </si>
  <si>
    <t>Summa gåvor och bidrag</t>
  </si>
  <si>
    <t>Verksamhetsintäkter</t>
  </si>
  <si>
    <t>Startavgifter Tävlingsverksamhet</t>
  </si>
  <si>
    <t>Övriga intäkter</t>
  </si>
  <si>
    <t>Start/anmälningsavgifter</t>
  </si>
  <si>
    <t>Avgift Lånevapen</t>
  </si>
  <si>
    <t>Kursavgifter Nybörjarkurs Pistolskytte</t>
  </si>
  <si>
    <t>Lotterier / Svenska Spel, Gräsroten</t>
  </si>
  <si>
    <t>Prova på skytte</t>
  </si>
  <si>
    <t>Summa verksamhetsintäkter</t>
  </si>
  <si>
    <t>Kiosk och serveringsintäkter</t>
  </si>
  <si>
    <t>Försäljning av Ammunition Medlemmar</t>
  </si>
  <si>
    <t>Idrottskläder, böcker, medaljer, dekaler och märken</t>
  </si>
  <si>
    <t>Försäljningsintäkter tomhylsor, skrot</t>
  </si>
  <si>
    <t>Försäljning vapen</t>
  </si>
  <si>
    <t>Öresutjämning</t>
  </si>
  <si>
    <t>Summa försäljningsintäkter</t>
  </si>
  <si>
    <t>Uthyrning av M3</t>
  </si>
  <si>
    <t>Nyckeldepositioner Blåberget</t>
  </si>
  <si>
    <t>Administrativa intäkter</t>
  </si>
  <si>
    <t>Bortskrivningar / Betalningstolerans</t>
  </si>
  <si>
    <t>Summa övriga intäkter</t>
  </si>
  <si>
    <t>Summa intäkter</t>
  </si>
  <si>
    <t>KOSTNADER</t>
  </si>
  <si>
    <t>Verksamhetskostnader</t>
  </si>
  <si>
    <t>Kost/logi</t>
  </si>
  <si>
    <t xml:space="preserve">Kurskostnader, böcker, grönt kort </t>
  </si>
  <si>
    <t>Priser, Medaljer Tävlingsverksamhet</t>
  </si>
  <si>
    <t>Licensavgifter</t>
  </si>
  <si>
    <t>Föreningsavgift  Sundsvalls Skytteallians (Startavgifter 10-kronan)</t>
  </si>
  <si>
    <t>Tillstånd/förbundsavgifter</t>
  </si>
  <si>
    <t>Inköp av Skyddsmaterial, Speglar, Lappar</t>
  </si>
  <si>
    <t>Materialkostnader, vapen</t>
  </si>
  <si>
    <t>Priser Event, Prova på</t>
  </si>
  <si>
    <t>Summa verksamhetskostnader</t>
  </si>
  <si>
    <t>Försäljningskostnader</t>
  </si>
  <si>
    <t>Inköp av kiosk och serveringsvaror</t>
  </si>
  <si>
    <t>Inköp av Ammunition</t>
  </si>
  <si>
    <t>Inköp av idrottskläder</t>
  </si>
  <si>
    <t>Summa försäljningskostnader</t>
  </si>
  <si>
    <t>Övriga externa kostnader</t>
  </si>
  <si>
    <t>Elkostnad M3</t>
  </si>
  <si>
    <t>Vatten och avlopp</t>
  </si>
  <si>
    <t>Städning och renhållning</t>
  </si>
  <si>
    <t>Reparation och underhåll av lokaler Blåberget</t>
  </si>
  <si>
    <t>Tomträttsavgäld/arrende</t>
  </si>
  <si>
    <t>Förbrukningsinventarier</t>
  </si>
  <si>
    <t>Stipendier</t>
  </si>
  <si>
    <t>Representation och uppvaktningar</t>
  </si>
  <si>
    <t>Kontorsmaterial</t>
  </si>
  <si>
    <t>Datakommunikation</t>
  </si>
  <si>
    <t>Postbefordran</t>
  </si>
  <si>
    <t>Försäkringar</t>
  </si>
  <si>
    <t>Kostnader för bevakning och larm</t>
  </si>
  <si>
    <t>Redovisningstjänster (Fortnox)</t>
  </si>
  <si>
    <t>Bankkostnader</t>
  </si>
  <si>
    <t>Summa övriga externa kostnader</t>
  </si>
  <si>
    <t>Summa kostnader</t>
  </si>
  <si>
    <t>Verksamhetens över-/underskott</t>
  </si>
  <si>
    <t>Reparation och underhåll av fastighet (M3)</t>
  </si>
  <si>
    <t>Övriga förbrukningsinvent./material (luftens Bidrag från Mitthem)</t>
  </si>
  <si>
    <t>Resultat</t>
  </si>
  <si>
    <t>Startavgifter</t>
  </si>
  <si>
    <t>Övriga kostnader</t>
  </si>
  <si>
    <t>Inköp av idrottsmaterial, Speglar, Lappar, Skyddsmaterial</t>
  </si>
  <si>
    <t>2021 Budget</t>
  </si>
  <si>
    <t>2021 Faktisk</t>
  </si>
  <si>
    <t>Budget</t>
  </si>
  <si>
    <t>Budget 2022</t>
  </si>
  <si>
    <t>2022 Budget</t>
  </si>
  <si>
    <t>Inbetalningar Airkey</t>
  </si>
  <si>
    <t>Anmälningsavgifter</t>
  </si>
  <si>
    <t>Airkey avgifter</t>
  </si>
  <si>
    <t>Priser, medaljer</t>
  </si>
  <si>
    <t>Tillståndsavgifter</t>
  </si>
  <si>
    <t>Datorer och kringutrustning</t>
  </si>
  <si>
    <t>Avgifter från Fortnox Finans factoring</t>
  </si>
  <si>
    <t>Resultat 2022</t>
  </si>
  <si>
    <t>Budget 2023</t>
  </si>
  <si>
    <t>10 medlemmar, 50 kr/ändring</t>
  </si>
  <si>
    <t>2 dagar/månad + 1 hel vecka</t>
  </si>
  <si>
    <t>Göra klart bod + uteplats</t>
  </si>
  <si>
    <t>Inköp av vapen</t>
  </si>
  <si>
    <t>2022 resultat</t>
  </si>
  <si>
    <t>2023 budget</t>
  </si>
  <si>
    <t>Licensavgifter 5 nya krutvapen</t>
  </si>
  <si>
    <t>Inköp 5 krutvapen  + 2 luft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</si>
</sst>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" fontId="0" fillId="0" borderId="0" xfId="0" applyNumberFormat="1"/>
    <xf numFmtId="3" fontId="0" fillId="0" borderId="0" xfId="0" applyNumberFormat="1"/>
    <xf numFmtId="164" fontId="2" fillId="0" borderId="0" xfId="1" applyNumberFormat="1" applyFont="1" applyFill="1"/>
    <xf numFmtId="0" fontId="3" fillId="0" borderId="0" xfId="0" applyFont="1"/>
    <xf numFmtId="4" fontId="3" fillId="0" borderId="0" xfId="0" applyNumberFormat="1" applyFont="1"/>
    <xf numFmtId="3" fontId="3" fillId="0" borderId="0" xfId="0" applyNumberFormat="1" applyFont="1"/>
    <xf numFmtId="164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5" fillId="0" borderId="0" xfId="0" applyNumberFormat="1" applyFont="1"/>
    <xf numFmtId="164" fontId="6" fillId="0" borderId="0" xfId="1" applyNumberFormat="1" applyFont="1" applyFill="1"/>
    <xf numFmtId="0" fontId="4" fillId="0" borderId="0" xfId="0" applyFont="1" applyAlignment="1">
      <alignment horizontal="center"/>
    </xf>
    <xf numFmtId="164" fontId="7" fillId="0" borderId="0" xfId="1" applyNumberFormat="1" applyFont="1" applyFill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1"/>
  <sheetViews>
    <sheetView tabSelected="1" zoomScale="85" zoomScaleNormal="120" workbookViewId="0">
      <selection activeCell="I78" sqref="I78"/>
    </sheetView>
  </sheetViews>
  <sheetFormatPr defaultRowHeight="14.5" x14ac:dyDescent="0.35"/>
  <cols>
    <col min="1" max="1" width="26.453125" customWidth="1"/>
    <col min="2" max="2" width="58.54296875" customWidth="1"/>
    <col min="3" max="3" width="12.1796875" style="8" bestFit="1" customWidth="1"/>
    <col min="4" max="4" width="11.453125" bestFit="1" customWidth="1"/>
    <col min="5" max="5" width="7.1796875" bestFit="1" customWidth="1"/>
    <col min="6" max="6" width="12.1796875" style="8" bestFit="1" customWidth="1"/>
    <col min="7" max="7" width="12.26953125" style="2" bestFit="1" customWidth="1"/>
    <col min="8" max="8" width="12.26953125" style="2" customWidth="1"/>
    <col min="9" max="9" width="12.1796875" style="9" bestFit="1" customWidth="1"/>
  </cols>
  <sheetData>
    <row r="1" spans="1:9" x14ac:dyDescent="0.35">
      <c r="C1" s="8" t="s">
        <v>73</v>
      </c>
      <c r="D1" t="s">
        <v>67</v>
      </c>
      <c r="F1" s="8" t="s">
        <v>74</v>
      </c>
      <c r="G1" s="2" t="s">
        <v>83</v>
      </c>
      <c r="I1" s="9" t="s">
        <v>84</v>
      </c>
    </row>
    <row r="2" spans="1:9" x14ac:dyDescent="0.35">
      <c r="A2" t="s">
        <v>0</v>
      </c>
      <c r="C2" s="8">
        <v>2021</v>
      </c>
      <c r="D2">
        <v>2021</v>
      </c>
    </row>
    <row r="3" spans="1:9" x14ac:dyDescent="0.35">
      <c r="A3" t="s">
        <v>1</v>
      </c>
    </row>
    <row r="4" spans="1:9" x14ac:dyDescent="0.35">
      <c r="A4">
        <v>3890</v>
      </c>
      <c r="B4" t="s">
        <v>1</v>
      </c>
      <c r="C4" s="9">
        <f>60*1500</f>
        <v>90000</v>
      </c>
      <c r="D4" s="1">
        <v>105175</v>
      </c>
      <c r="F4" s="8">
        <f>60*1500</f>
        <v>90000</v>
      </c>
      <c r="G4" s="2">
        <v>115233</v>
      </c>
      <c r="I4" s="9">
        <v>115000</v>
      </c>
    </row>
    <row r="5" spans="1:9" x14ac:dyDescent="0.35">
      <c r="A5" s="4" t="s">
        <v>2</v>
      </c>
      <c r="B5" s="4"/>
      <c r="C5" s="10">
        <f>C4</f>
        <v>90000</v>
      </c>
      <c r="D5" s="5">
        <f>SUM(D4)</f>
        <v>105175</v>
      </c>
      <c r="E5" s="5"/>
      <c r="F5" s="14">
        <f t="shared" ref="F5" si="0">SUM(F4)</f>
        <v>90000</v>
      </c>
      <c r="G5" s="6">
        <v>115233</v>
      </c>
      <c r="H5" s="6"/>
      <c r="I5" s="10">
        <f>I4</f>
        <v>115000</v>
      </c>
    </row>
    <row r="6" spans="1:9" x14ac:dyDescent="0.35">
      <c r="C6" s="9"/>
    </row>
    <row r="7" spans="1:9" x14ac:dyDescent="0.35">
      <c r="A7" t="s">
        <v>3</v>
      </c>
      <c r="C7" s="9"/>
    </row>
    <row r="8" spans="1:9" x14ac:dyDescent="0.35">
      <c r="A8">
        <v>3860</v>
      </c>
      <c r="B8" t="s">
        <v>4</v>
      </c>
      <c r="C8" s="9">
        <v>0</v>
      </c>
      <c r="D8">
        <v>0</v>
      </c>
      <c r="F8" s="8">
        <v>37500</v>
      </c>
      <c r="G8" s="2">
        <v>0</v>
      </c>
      <c r="I8" s="9">
        <v>0</v>
      </c>
    </row>
    <row r="9" spans="1:9" x14ac:dyDescent="0.35">
      <c r="A9">
        <v>3880</v>
      </c>
      <c r="B9" t="s">
        <v>5</v>
      </c>
      <c r="C9" s="9">
        <v>15000</v>
      </c>
      <c r="D9" s="2">
        <v>18000</v>
      </c>
      <c r="F9" s="8">
        <v>0</v>
      </c>
      <c r="G9" s="2">
        <v>1225.8399999999999</v>
      </c>
      <c r="I9" s="9">
        <v>1000</v>
      </c>
    </row>
    <row r="10" spans="1:9" x14ac:dyDescent="0.35">
      <c r="A10" s="4" t="s">
        <v>6</v>
      </c>
      <c r="B10" s="4"/>
      <c r="C10" s="10">
        <f>SUM(C8:C9)</f>
        <v>15000</v>
      </c>
      <c r="D10" s="6">
        <f>SUM(D8:D9)</f>
        <v>18000</v>
      </c>
      <c r="E10" s="6"/>
      <c r="F10" s="10">
        <f t="shared" ref="F10" si="1">SUM(F8:F9)</f>
        <v>37500</v>
      </c>
      <c r="G10" s="6">
        <v>1225.8399999999999</v>
      </c>
      <c r="H10" s="6"/>
      <c r="I10" s="10">
        <v>1000</v>
      </c>
    </row>
    <row r="11" spans="1:9" x14ac:dyDescent="0.35">
      <c r="C11" s="9"/>
    </row>
    <row r="12" spans="1:9" x14ac:dyDescent="0.35">
      <c r="A12" t="s">
        <v>7</v>
      </c>
      <c r="C12" s="9"/>
    </row>
    <row r="13" spans="1:9" x14ac:dyDescent="0.35">
      <c r="A13">
        <v>3013</v>
      </c>
      <c r="B13" t="s">
        <v>8</v>
      </c>
      <c r="C13" s="9">
        <v>15000</v>
      </c>
      <c r="D13" s="2">
        <v>6010.25</v>
      </c>
      <c r="F13" s="8">
        <v>17000</v>
      </c>
      <c r="G13" s="2">
        <v>32810</v>
      </c>
      <c r="I13" s="9">
        <v>35000</v>
      </c>
    </row>
    <row r="14" spans="1:9" x14ac:dyDescent="0.35">
      <c r="A14">
        <v>3049</v>
      </c>
      <c r="B14" t="s">
        <v>9</v>
      </c>
      <c r="C14" s="9">
        <v>0</v>
      </c>
      <c r="D14" s="2">
        <v>2020</v>
      </c>
      <c r="F14" s="8">
        <v>0</v>
      </c>
      <c r="G14" s="2">
        <v>0</v>
      </c>
      <c r="I14" s="9">
        <v>0</v>
      </c>
    </row>
    <row r="15" spans="1:9" x14ac:dyDescent="0.35">
      <c r="A15">
        <v>3053</v>
      </c>
      <c r="B15" t="s">
        <v>10</v>
      </c>
      <c r="C15" s="9">
        <v>0</v>
      </c>
      <c r="D15" s="2">
        <v>0</v>
      </c>
      <c r="F15" s="8">
        <v>0</v>
      </c>
      <c r="G15" s="2">
        <v>7620</v>
      </c>
      <c r="I15" s="9">
        <v>0</v>
      </c>
    </row>
    <row r="16" spans="1:9" x14ac:dyDescent="0.35">
      <c r="A16">
        <v>3099</v>
      </c>
      <c r="B16" t="s">
        <v>9</v>
      </c>
      <c r="C16" s="9">
        <v>0</v>
      </c>
      <c r="D16" s="2">
        <v>0</v>
      </c>
      <c r="F16" s="8">
        <v>0</v>
      </c>
      <c r="G16" s="2">
        <v>0</v>
      </c>
      <c r="I16" s="9">
        <v>0</v>
      </c>
    </row>
    <row r="17" spans="1:10" x14ac:dyDescent="0.35">
      <c r="A17">
        <v>3113</v>
      </c>
      <c r="B17" t="s">
        <v>10</v>
      </c>
      <c r="C17" s="9">
        <v>5110</v>
      </c>
      <c r="D17" s="2">
        <v>11750</v>
      </c>
      <c r="F17" s="8">
        <v>0</v>
      </c>
      <c r="G17" s="2">
        <v>-4000</v>
      </c>
      <c r="I17" s="9">
        <v>0</v>
      </c>
    </row>
    <row r="18" spans="1:10" x14ac:dyDescent="0.35">
      <c r="A18">
        <v>3140</v>
      </c>
      <c r="B18" t="s">
        <v>11</v>
      </c>
      <c r="C18" s="9">
        <v>200</v>
      </c>
      <c r="D18" s="2">
        <v>100</v>
      </c>
      <c r="F18" s="8">
        <v>200</v>
      </c>
      <c r="G18" s="2">
        <v>550</v>
      </c>
      <c r="I18" s="9">
        <v>500</v>
      </c>
    </row>
    <row r="19" spans="1:10" x14ac:dyDescent="0.35">
      <c r="A19">
        <v>3149</v>
      </c>
      <c r="B19" t="s">
        <v>12</v>
      </c>
      <c r="C19" s="9">
        <v>4500</v>
      </c>
      <c r="D19" s="2">
        <v>7500</v>
      </c>
      <c r="F19" s="8">
        <v>15000</v>
      </c>
      <c r="G19" s="2">
        <v>22500</v>
      </c>
      <c r="I19" s="9">
        <v>20000</v>
      </c>
    </row>
    <row r="20" spans="1:10" x14ac:dyDescent="0.35">
      <c r="A20">
        <v>3310</v>
      </c>
      <c r="B20" t="s">
        <v>13</v>
      </c>
      <c r="C20" s="9">
        <v>1500</v>
      </c>
      <c r="D20" s="2">
        <v>1754</v>
      </c>
      <c r="F20" s="8">
        <v>1500</v>
      </c>
      <c r="G20" s="2">
        <v>1000</v>
      </c>
      <c r="I20" s="9">
        <v>1500</v>
      </c>
    </row>
    <row r="21" spans="1:10" x14ac:dyDescent="0.35">
      <c r="A21">
        <v>3320</v>
      </c>
      <c r="B21" t="s">
        <v>76</v>
      </c>
      <c r="C21" s="9">
        <v>0</v>
      </c>
      <c r="D21" s="2">
        <v>0</v>
      </c>
      <c r="F21" s="8">
        <v>0</v>
      </c>
      <c r="G21" s="2">
        <v>100</v>
      </c>
      <c r="I21" s="9">
        <v>500</v>
      </c>
      <c r="J21" t="s">
        <v>85</v>
      </c>
    </row>
    <row r="22" spans="1:10" x14ac:dyDescent="0.35">
      <c r="A22">
        <v>3380</v>
      </c>
      <c r="B22" t="s">
        <v>14</v>
      </c>
      <c r="C22" s="9">
        <v>15000</v>
      </c>
      <c r="D22" s="1">
        <v>27200</v>
      </c>
      <c r="F22" s="8">
        <v>38000</v>
      </c>
      <c r="G22" s="2">
        <v>29600</v>
      </c>
      <c r="I22" s="9">
        <v>30000</v>
      </c>
    </row>
    <row r="23" spans="1:10" x14ac:dyDescent="0.35">
      <c r="A23" s="4" t="s">
        <v>15</v>
      </c>
      <c r="B23" s="4"/>
      <c r="C23" s="10">
        <f>SUM(C13:C22)</f>
        <v>41310</v>
      </c>
      <c r="D23" s="6">
        <f>SUM(D13:D22)</f>
        <v>56334.25</v>
      </c>
      <c r="E23" s="6"/>
      <c r="F23" s="10">
        <f>SUM(F13:F22)</f>
        <v>71700</v>
      </c>
      <c r="G23" s="6">
        <v>90180</v>
      </c>
      <c r="H23" s="6"/>
      <c r="I23" s="10">
        <f>SUM(I13:I22)</f>
        <v>87500</v>
      </c>
    </row>
    <row r="24" spans="1:10" x14ac:dyDescent="0.35">
      <c r="C24" s="9"/>
    </row>
    <row r="25" spans="1:10" x14ac:dyDescent="0.35">
      <c r="A25">
        <v>3510</v>
      </c>
      <c r="B25" t="s">
        <v>16</v>
      </c>
      <c r="C25" s="9">
        <f>12*1500</f>
        <v>18000</v>
      </c>
      <c r="D25" s="1">
        <v>14359</v>
      </c>
      <c r="F25" s="8">
        <v>10000</v>
      </c>
      <c r="G25" s="2">
        <v>24865</v>
      </c>
      <c r="I25" s="9">
        <v>20000</v>
      </c>
    </row>
    <row r="26" spans="1:10" x14ac:dyDescent="0.35">
      <c r="A26">
        <v>3540</v>
      </c>
      <c r="B26" t="s">
        <v>17</v>
      </c>
      <c r="C26" s="9">
        <v>7000</v>
      </c>
      <c r="D26" s="1">
        <v>12571</v>
      </c>
      <c r="F26" s="8">
        <v>10000</v>
      </c>
      <c r="G26" s="2">
        <v>28920</v>
      </c>
      <c r="I26" s="9">
        <v>25000</v>
      </c>
    </row>
    <row r="27" spans="1:10" x14ac:dyDescent="0.35">
      <c r="A27">
        <v>3541</v>
      </c>
      <c r="B27" t="s">
        <v>18</v>
      </c>
      <c r="C27" s="9">
        <v>25500</v>
      </c>
      <c r="D27" s="1">
        <v>12830</v>
      </c>
      <c r="F27" s="8">
        <v>1000</v>
      </c>
      <c r="G27" s="2">
        <v>4007</v>
      </c>
      <c r="I27" s="9">
        <v>1000</v>
      </c>
    </row>
    <row r="28" spans="1:10" x14ac:dyDescent="0.35">
      <c r="A28">
        <v>3590</v>
      </c>
      <c r="B28" t="s">
        <v>19</v>
      </c>
      <c r="C28" s="9">
        <v>2800</v>
      </c>
      <c r="D28" s="1">
        <v>2820</v>
      </c>
      <c r="F28" s="8">
        <v>2300</v>
      </c>
      <c r="G28" s="2">
        <v>3135</v>
      </c>
      <c r="I28" s="9">
        <v>3500</v>
      </c>
    </row>
    <row r="29" spans="1:10" x14ac:dyDescent="0.35">
      <c r="A29">
        <v>3591</v>
      </c>
      <c r="B29" t="s">
        <v>20</v>
      </c>
      <c r="C29" s="9">
        <v>0</v>
      </c>
      <c r="D29" s="1">
        <v>0</v>
      </c>
      <c r="F29" s="8">
        <v>4000</v>
      </c>
      <c r="G29" s="2">
        <v>3000</v>
      </c>
      <c r="I29" s="9">
        <v>0</v>
      </c>
    </row>
    <row r="30" spans="1:10" x14ac:dyDescent="0.35">
      <c r="A30">
        <v>3700</v>
      </c>
      <c r="B30" t="s">
        <v>21</v>
      </c>
      <c r="C30" s="9">
        <v>0</v>
      </c>
      <c r="D30" s="1">
        <v>0</v>
      </c>
      <c r="F30" s="8">
        <v>0</v>
      </c>
      <c r="G30" s="2">
        <v>0</v>
      </c>
      <c r="I30" s="9">
        <v>0</v>
      </c>
    </row>
    <row r="31" spans="1:10" x14ac:dyDescent="0.35">
      <c r="A31" s="4" t="s">
        <v>22</v>
      </c>
      <c r="B31" s="4"/>
      <c r="C31" s="10">
        <f>SUM(C25:C30)</f>
        <v>53300</v>
      </c>
      <c r="D31" s="6">
        <f>SUM(D25:D30)</f>
        <v>42580</v>
      </c>
      <c r="E31" s="6"/>
      <c r="F31" s="10">
        <f t="shared" ref="F31" si="2">SUM(F25:F30)</f>
        <v>27300</v>
      </c>
      <c r="G31" s="2">
        <v>63927</v>
      </c>
      <c r="I31" s="9">
        <f>SUM(I25:I30)</f>
        <v>49500</v>
      </c>
    </row>
    <row r="32" spans="1:10" x14ac:dyDescent="0.35">
      <c r="C32" s="9"/>
    </row>
    <row r="33" spans="1:10" x14ac:dyDescent="0.35">
      <c r="A33" t="s">
        <v>9</v>
      </c>
      <c r="C33" s="9"/>
    </row>
    <row r="34" spans="1:10" x14ac:dyDescent="0.35">
      <c r="A34">
        <v>3911</v>
      </c>
      <c r="B34" t="s">
        <v>23</v>
      </c>
      <c r="C34" s="9">
        <v>12000</v>
      </c>
      <c r="D34" s="1">
        <v>19500</v>
      </c>
      <c r="F34" s="8">
        <f>4*1500</f>
        <v>6000</v>
      </c>
      <c r="G34" s="2">
        <v>70500</v>
      </c>
      <c r="I34" s="9">
        <f>24*1500+7500</f>
        <v>43500</v>
      </c>
      <c r="J34" t="s">
        <v>86</v>
      </c>
    </row>
    <row r="35" spans="1:10" x14ac:dyDescent="0.35">
      <c r="A35">
        <v>3990</v>
      </c>
      <c r="B35" t="s">
        <v>24</v>
      </c>
      <c r="C35" s="9">
        <v>0</v>
      </c>
      <c r="D35">
        <v>0</v>
      </c>
      <c r="F35" s="8">
        <v>0</v>
      </c>
      <c r="G35" s="2">
        <v>0</v>
      </c>
      <c r="I35" s="9">
        <v>0</v>
      </c>
    </row>
    <row r="36" spans="1:10" x14ac:dyDescent="0.35">
      <c r="A36">
        <v>3991</v>
      </c>
      <c r="B36" t="s">
        <v>25</v>
      </c>
      <c r="C36" s="9">
        <v>0</v>
      </c>
      <c r="D36">
        <v>0</v>
      </c>
      <c r="F36" s="8">
        <v>0</v>
      </c>
      <c r="G36" s="2">
        <v>0</v>
      </c>
      <c r="I36" s="9">
        <v>0</v>
      </c>
    </row>
    <row r="37" spans="1:10" x14ac:dyDescent="0.35">
      <c r="A37">
        <v>3999</v>
      </c>
      <c r="B37" t="s">
        <v>26</v>
      </c>
      <c r="C37" s="9">
        <v>0</v>
      </c>
      <c r="D37">
        <v>0</v>
      </c>
      <c r="F37" s="8">
        <v>0</v>
      </c>
      <c r="G37" s="2">
        <v>0</v>
      </c>
      <c r="I37" s="9">
        <v>0</v>
      </c>
    </row>
    <row r="38" spans="1:10" x14ac:dyDescent="0.35">
      <c r="A38" t="s">
        <v>27</v>
      </c>
      <c r="C38" s="10">
        <f>SUM(C34:C37)</f>
        <v>12000</v>
      </c>
      <c r="D38" s="6">
        <f>SUM(D34:D37)</f>
        <v>19500</v>
      </c>
      <c r="F38" s="15">
        <f>SUM(F34:F37)</f>
        <v>6000</v>
      </c>
      <c r="G38" s="2">
        <v>70500</v>
      </c>
      <c r="I38" s="9">
        <f>SUM(I34:I37)</f>
        <v>43500</v>
      </c>
    </row>
    <row r="39" spans="1:10" x14ac:dyDescent="0.35">
      <c r="C39" s="9"/>
    </row>
    <row r="40" spans="1:10" x14ac:dyDescent="0.35">
      <c r="A40" t="s">
        <v>28</v>
      </c>
      <c r="C40" s="10">
        <f>SUM(C38,C31,C23,C10,C5)</f>
        <v>211610</v>
      </c>
      <c r="D40" s="6">
        <f>SUM(D38,D31,D23,D10,D5)</f>
        <v>241589.25</v>
      </c>
      <c r="E40" s="6"/>
      <c r="F40" s="10">
        <f>SUM(F38,F31,F23,F10,F5)</f>
        <v>232500</v>
      </c>
      <c r="G40" s="10">
        <f t="shared" ref="G40:I40" si="3">SUM(G38,G31,G23,G10,G5)</f>
        <v>341065.83999999997</v>
      </c>
      <c r="H40" s="10"/>
      <c r="I40" s="10">
        <f t="shared" si="3"/>
        <v>296500</v>
      </c>
    </row>
    <row r="41" spans="1:10" x14ac:dyDescent="0.35">
      <c r="C41" s="9"/>
    </row>
    <row r="42" spans="1:10" x14ac:dyDescent="0.35">
      <c r="A42" t="s">
        <v>29</v>
      </c>
      <c r="C42" s="9"/>
    </row>
    <row r="43" spans="1:10" x14ac:dyDescent="0.35">
      <c r="A43" t="s">
        <v>30</v>
      </c>
      <c r="C43" s="9"/>
    </row>
    <row r="44" spans="1:10" x14ac:dyDescent="0.35">
      <c r="A44">
        <v>4019</v>
      </c>
      <c r="B44" t="s">
        <v>31</v>
      </c>
      <c r="C44" s="9">
        <v>0</v>
      </c>
      <c r="D44">
        <v>0</v>
      </c>
      <c r="F44" s="8">
        <v>0</v>
      </c>
      <c r="G44" s="2">
        <v>-2088</v>
      </c>
      <c r="I44" s="9">
        <v>0</v>
      </c>
    </row>
    <row r="45" spans="1:10" x14ac:dyDescent="0.35">
      <c r="A45">
        <v>4020</v>
      </c>
      <c r="B45" t="s">
        <v>32</v>
      </c>
      <c r="C45" s="9">
        <v>-300</v>
      </c>
      <c r="D45">
        <v>-700</v>
      </c>
      <c r="F45" s="8">
        <v>-1000</v>
      </c>
      <c r="G45" s="2">
        <v>-1269</v>
      </c>
      <c r="I45" s="9">
        <v>-1500</v>
      </c>
    </row>
    <row r="46" spans="1:10" x14ac:dyDescent="0.35">
      <c r="A46">
        <v>4022</v>
      </c>
      <c r="B46" t="s">
        <v>33</v>
      </c>
      <c r="C46" s="9">
        <v>-5000</v>
      </c>
      <c r="D46">
        <v>0</v>
      </c>
      <c r="F46" s="8">
        <v>-2500</v>
      </c>
      <c r="G46" s="2">
        <v>-4558</v>
      </c>
      <c r="I46" s="9">
        <v>-5000</v>
      </c>
    </row>
    <row r="47" spans="1:10" x14ac:dyDescent="0.35">
      <c r="A47">
        <v>4023</v>
      </c>
      <c r="B47" t="s">
        <v>34</v>
      </c>
      <c r="C47" s="9">
        <v>0</v>
      </c>
      <c r="D47">
        <v>0</v>
      </c>
      <c r="F47" s="8">
        <v>0</v>
      </c>
      <c r="G47" s="2">
        <v>0</v>
      </c>
      <c r="I47" s="9">
        <f>-320*5</f>
        <v>-1600</v>
      </c>
      <c r="J47" t="s">
        <v>91</v>
      </c>
    </row>
    <row r="48" spans="1:10" x14ac:dyDescent="0.35">
      <c r="A48">
        <v>4024</v>
      </c>
      <c r="B48" t="s">
        <v>88</v>
      </c>
      <c r="C48" s="9">
        <v>0</v>
      </c>
      <c r="D48">
        <v>0</v>
      </c>
      <c r="F48" s="8">
        <v>0</v>
      </c>
      <c r="G48" s="2">
        <v>0</v>
      </c>
      <c r="I48" s="9">
        <v>-70000</v>
      </c>
      <c r="J48" t="s">
        <v>92</v>
      </c>
    </row>
    <row r="49" spans="1:9" x14ac:dyDescent="0.35">
      <c r="A49">
        <v>4027</v>
      </c>
      <c r="B49" t="s">
        <v>35</v>
      </c>
      <c r="C49" s="9">
        <f>-(1000+60*30)</f>
        <v>-2800</v>
      </c>
      <c r="D49" s="1">
        <v>-17980</v>
      </c>
      <c r="F49" s="8">
        <v>-3000</v>
      </c>
      <c r="G49" s="2">
        <v>0</v>
      </c>
      <c r="I49" s="9">
        <v>0</v>
      </c>
    </row>
    <row r="50" spans="1:9" x14ac:dyDescent="0.35">
      <c r="A50">
        <v>4028</v>
      </c>
      <c r="B50" t="s">
        <v>36</v>
      </c>
      <c r="C50" s="9">
        <f>-(290*60+1500+400+600+5110)</f>
        <v>-25010</v>
      </c>
      <c r="D50" s="1">
        <v>-10590</v>
      </c>
      <c r="F50" s="8">
        <v>-22000</v>
      </c>
      <c r="G50" s="2">
        <v>-16560</v>
      </c>
      <c r="I50" s="9">
        <v>-20000</v>
      </c>
    </row>
    <row r="51" spans="1:9" x14ac:dyDescent="0.35">
      <c r="A51">
        <v>4029</v>
      </c>
      <c r="B51" t="s">
        <v>68</v>
      </c>
      <c r="C51" s="9">
        <v>0</v>
      </c>
      <c r="D51" s="1">
        <v>-2220</v>
      </c>
      <c r="F51" s="8">
        <v>-10000</v>
      </c>
      <c r="G51" s="2">
        <v>0</v>
      </c>
      <c r="I51" s="9">
        <v>0</v>
      </c>
    </row>
    <row r="52" spans="1:9" x14ac:dyDescent="0.35">
      <c r="A52">
        <v>4049</v>
      </c>
      <c r="B52" t="s">
        <v>37</v>
      </c>
      <c r="C52" s="9">
        <v>-10000</v>
      </c>
      <c r="D52" s="1">
        <v>0</v>
      </c>
      <c r="F52" s="8">
        <v>-5000</v>
      </c>
      <c r="G52" s="2">
        <v>-15489.1</v>
      </c>
      <c r="I52" s="9">
        <v>-20000</v>
      </c>
    </row>
    <row r="53" spans="1:9" x14ac:dyDescent="0.35">
      <c r="A53">
        <v>4542</v>
      </c>
      <c r="B53" t="s">
        <v>70</v>
      </c>
      <c r="C53" s="9">
        <v>0</v>
      </c>
      <c r="D53" s="1">
        <v>-2922</v>
      </c>
      <c r="F53" s="8">
        <v>0</v>
      </c>
      <c r="G53" s="2">
        <v>0</v>
      </c>
      <c r="I53" s="9">
        <v>0</v>
      </c>
    </row>
    <row r="54" spans="1:9" x14ac:dyDescent="0.35">
      <c r="A54">
        <v>4060</v>
      </c>
      <c r="B54" t="s">
        <v>38</v>
      </c>
      <c r="C54" s="9">
        <v>-1500</v>
      </c>
      <c r="D54" s="1">
        <v>0</v>
      </c>
      <c r="F54" s="8">
        <v>-17000</v>
      </c>
      <c r="G54" s="2">
        <v>-20030</v>
      </c>
      <c r="I54" s="9">
        <v>-20000</v>
      </c>
    </row>
    <row r="55" spans="1:9" x14ac:dyDescent="0.35">
      <c r="A55">
        <v>4062</v>
      </c>
      <c r="B55" t="s">
        <v>39</v>
      </c>
      <c r="C55" s="9">
        <v>0</v>
      </c>
      <c r="D55" s="1">
        <v>0</v>
      </c>
      <c r="F55" s="8">
        <v>-1000</v>
      </c>
      <c r="G55" s="2">
        <v>0</v>
      </c>
      <c r="I55" s="9">
        <v>-1000</v>
      </c>
    </row>
    <row r="56" spans="1:9" x14ac:dyDescent="0.35">
      <c r="A56">
        <v>4067</v>
      </c>
      <c r="B56" t="s">
        <v>77</v>
      </c>
      <c r="C56" s="2">
        <v>0</v>
      </c>
      <c r="D56" s="9">
        <v>0</v>
      </c>
      <c r="F56" s="8">
        <v>0</v>
      </c>
      <c r="G56" s="2">
        <v>-1510</v>
      </c>
      <c r="I56" s="9">
        <v>0</v>
      </c>
    </row>
    <row r="57" spans="1:9" x14ac:dyDescent="0.35">
      <c r="A57">
        <v>4072</v>
      </c>
      <c r="B57" t="s">
        <v>78</v>
      </c>
      <c r="C57" s="2">
        <v>0</v>
      </c>
      <c r="D57" s="9">
        <v>0</v>
      </c>
      <c r="F57" s="8">
        <v>0</v>
      </c>
      <c r="G57" s="2">
        <v>-2540</v>
      </c>
      <c r="I57" s="9">
        <v>-3000</v>
      </c>
    </row>
    <row r="58" spans="1:9" x14ac:dyDescent="0.35">
      <c r="A58">
        <v>4099</v>
      </c>
      <c r="B58" t="s">
        <v>69</v>
      </c>
      <c r="C58" s="2">
        <v>0</v>
      </c>
      <c r="D58" s="9">
        <v>0</v>
      </c>
      <c r="F58" s="8">
        <v>0</v>
      </c>
      <c r="G58" s="2">
        <v>-2592.42</v>
      </c>
      <c r="I58" s="9">
        <v>0</v>
      </c>
    </row>
    <row r="59" spans="1:9" x14ac:dyDescent="0.35">
      <c r="A59">
        <v>4122</v>
      </c>
      <c r="B59" t="s">
        <v>79</v>
      </c>
      <c r="C59" s="2">
        <v>0</v>
      </c>
      <c r="D59" s="9">
        <v>0</v>
      </c>
      <c r="F59" s="8">
        <v>0</v>
      </c>
      <c r="G59" s="2">
        <v>-1117</v>
      </c>
      <c r="I59" s="9">
        <v>-2000</v>
      </c>
    </row>
    <row r="60" spans="1:9" x14ac:dyDescent="0.35">
      <c r="A60">
        <v>4311</v>
      </c>
      <c r="B60" t="s">
        <v>80</v>
      </c>
      <c r="C60" s="2">
        <v>0</v>
      </c>
      <c r="D60" s="9">
        <v>0</v>
      </c>
      <c r="F60" s="8">
        <v>0</v>
      </c>
      <c r="G60" s="2">
        <v>-320</v>
      </c>
      <c r="I60" s="9">
        <v>-500</v>
      </c>
    </row>
    <row r="61" spans="1:9" x14ac:dyDescent="0.35">
      <c r="A61">
        <v>4329</v>
      </c>
      <c r="B61" t="s">
        <v>69</v>
      </c>
      <c r="C61" s="2">
        <v>0</v>
      </c>
      <c r="D61">
        <v>-584</v>
      </c>
      <c r="F61" s="8">
        <v>0</v>
      </c>
      <c r="G61" s="2">
        <v>0</v>
      </c>
      <c r="I61" s="9">
        <v>0</v>
      </c>
    </row>
    <row r="62" spans="1:9" x14ac:dyDescent="0.35">
      <c r="A62" t="s">
        <v>40</v>
      </c>
      <c r="C62" s="9">
        <f>SUM(C44:C61)</f>
        <v>-44610</v>
      </c>
      <c r="D62" s="2">
        <f>SUM(D44:D55)</f>
        <v>-34412</v>
      </c>
      <c r="E62" s="2"/>
      <c r="F62" s="9">
        <f>SUM(F44:F61)</f>
        <v>-61500</v>
      </c>
      <c r="G62" s="2">
        <v>-68073.52</v>
      </c>
      <c r="I62" s="9">
        <f>SUM(I44:I61)</f>
        <v>-144600</v>
      </c>
    </row>
    <row r="66" spans="1:10" x14ac:dyDescent="0.35">
      <c r="C66" s="9"/>
    </row>
    <row r="67" spans="1:10" x14ac:dyDescent="0.35">
      <c r="A67" t="s">
        <v>41</v>
      </c>
      <c r="C67" s="9"/>
    </row>
    <row r="68" spans="1:10" x14ac:dyDescent="0.35">
      <c r="A68">
        <v>4510</v>
      </c>
      <c r="B68" t="s">
        <v>42</v>
      </c>
      <c r="C68" s="9">
        <v>-18000</v>
      </c>
      <c r="D68">
        <v>-8306.4500000000007</v>
      </c>
      <c r="F68" s="8">
        <v>-8000</v>
      </c>
      <c r="G68" s="2">
        <v>-12219.62</v>
      </c>
      <c r="I68" s="9">
        <v>-14000</v>
      </c>
    </row>
    <row r="69" spans="1:10" x14ac:dyDescent="0.35">
      <c r="A69">
        <v>4540</v>
      </c>
      <c r="B69" t="s">
        <v>43</v>
      </c>
      <c r="C69" s="8">
        <v>-7000</v>
      </c>
      <c r="D69">
        <v>0</v>
      </c>
      <c r="F69" s="16">
        <v>-30000</v>
      </c>
      <c r="G69" s="2">
        <v>-59570</v>
      </c>
      <c r="I69" s="9">
        <v>-40000</v>
      </c>
    </row>
    <row r="70" spans="1:10" x14ac:dyDescent="0.35">
      <c r="A70">
        <v>4541</v>
      </c>
      <c r="B70" t="s">
        <v>44</v>
      </c>
      <c r="C70" s="9">
        <v>-25000</v>
      </c>
      <c r="D70" s="1">
        <v>-24488</v>
      </c>
      <c r="F70" s="16">
        <v>0</v>
      </c>
      <c r="G70" s="2">
        <v>-2646.75</v>
      </c>
      <c r="I70" s="9">
        <v>0</v>
      </c>
    </row>
    <row r="71" spans="1:10" x14ac:dyDescent="0.35">
      <c r="A71" t="s">
        <v>45</v>
      </c>
      <c r="C71" s="9">
        <f>SUM(C68:C70)</f>
        <v>-50000</v>
      </c>
      <c r="D71" s="2">
        <f>SUM(D68:D70)</f>
        <v>-32794.449999999997</v>
      </c>
      <c r="E71" s="2"/>
      <c r="F71" s="9">
        <f t="shared" ref="F71" si="4">SUM(F68:F70)</f>
        <v>-38000</v>
      </c>
      <c r="G71" s="2">
        <v>-74436.37</v>
      </c>
      <c r="I71" s="9">
        <f>SUM(I68:I70)</f>
        <v>-54000</v>
      </c>
    </row>
    <row r="72" spans="1:10" x14ac:dyDescent="0.35">
      <c r="C72" s="9"/>
    </row>
    <row r="73" spans="1:10" x14ac:dyDescent="0.35">
      <c r="A73" t="s">
        <v>46</v>
      </c>
      <c r="C73" s="9"/>
    </row>
    <row r="74" spans="1:10" x14ac:dyDescent="0.35">
      <c r="A74">
        <v>5020</v>
      </c>
      <c r="B74" t="s">
        <v>47</v>
      </c>
      <c r="C74" s="9">
        <v>-42000</v>
      </c>
      <c r="D74" s="1">
        <v>-36027</v>
      </c>
      <c r="F74" s="8">
        <v>-40000</v>
      </c>
      <c r="G74" s="2">
        <v>-43508</v>
      </c>
      <c r="I74" s="9">
        <v>-45000</v>
      </c>
    </row>
    <row r="75" spans="1:10" x14ac:dyDescent="0.35">
      <c r="A75">
        <v>5040</v>
      </c>
      <c r="B75" t="s">
        <v>48</v>
      </c>
      <c r="C75" s="9">
        <v>-5000</v>
      </c>
      <c r="D75" s="1">
        <v>-3413</v>
      </c>
      <c r="F75" s="8">
        <v>-5000</v>
      </c>
      <c r="G75" s="2">
        <v>-3850</v>
      </c>
      <c r="I75" s="9">
        <v>-5000</v>
      </c>
    </row>
    <row r="76" spans="1:10" x14ac:dyDescent="0.35">
      <c r="A76">
        <v>5060</v>
      </c>
      <c r="B76" t="s">
        <v>49</v>
      </c>
      <c r="C76" s="9">
        <v>-300</v>
      </c>
      <c r="D76">
        <v>0</v>
      </c>
      <c r="F76" s="8">
        <v>-3000</v>
      </c>
      <c r="G76" s="2">
        <v>-3228.9</v>
      </c>
      <c r="I76" s="9">
        <v>-3500</v>
      </c>
    </row>
    <row r="77" spans="1:10" x14ac:dyDescent="0.35">
      <c r="A77">
        <v>5070</v>
      </c>
      <c r="B77" t="s">
        <v>50</v>
      </c>
      <c r="C77" s="9">
        <v>0</v>
      </c>
      <c r="D77">
        <v>0</v>
      </c>
      <c r="F77" s="8">
        <v>-5000</v>
      </c>
      <c r="G77" s="2">
        <v>-18582.5</v>
      </c>
      <c r="I77" s="9">
        <v>-20000</v>
      </c>
      <c r="J77" t="s">
        <v>87</v>
      </c>
    </row>
    <row r="78" spans="1:10" x14ac:dyDescent="0.35">
      <c r="A78">
        <v>5110</v>
      </c>
      <c r="B78" t="s">
        <v>51</v>
      </c>
      <c r="C78" s="9">
        <v>-1500</v>
      </c>
      <c r="D78" s="1">
        <v>-3000</v>
      </c>
      <c r="F78" s="8">
        <v>-1500</v>
      </c>
      <c r="G78" s="2">
        <v>-1500</v>
      </c>
      <c r="I78" s="9">
        <v>-1500</v>
      </c>
    </row>
    <row r="79" spans="1:10" x14ac:dyDescent="0.35">
      <c r="A79">
        <v>5170</v>
      </c>
      <c r="B79" t="s">
        <v>65</v>
      </c>
      <c r="C79" s="9">
        <v>-10000</v>
      </c>
      <c r="D79" s="1">
        <v>-3471.85</v>
      </c>
      <c r="F79" s="8">
        <v>-45000</v>
      </c>
      <c r="G79" s="2">
        <v>-29026.45</v>
      </c>
      <c r="I79" s="9">
        <v>-50000</v>
      </c>
    </row>
    <row r="80" spans="1:10" x14ac:dyDescent="0.35">
      <c r="A80">
        <v>5250</v>
      </c>
      <c r="B80" t="s">
        <v>81</v>
      </c>
      <c r="C80" s="9"/>
      <c r="D80" s="1"/>
      <c r="F80" s="8">
        <v>0</v>
      </c>
      <c r="G80" s="2">
        <v>-10185</v>
      </c>
      <c r="I80" s="9">
        <v>0</v>
      </c>
    </row>
    <row r="81" spans="1:9" x14ac:dyDescent="0.35">
      <c r="A81">
        <v>5410</v>
      </c>
      <c r="B81" t="s">
        <v>52</v>
      </c>
      <c r="C81" s="9">
        <v>-2000</v>
      </c>
      <c r="D81" s="1">
        <v>-1733</v>
      </c>
      <c r="F81" s="8">
        <v>-2000</v>
      </c>
      <c r="G81" s="2">
        <v>-577</v>
      </c>
      <c r="I81" s="9">
        <v>-2000</v>
      </c>
    </row>
    <row r="82" spans="1:9" x14ac:dyDescent="0.35">
      <c r="A82">
        <v>5490</v>
      </c>
      <c r="B82" t="s">
        <v>66</v>
      </c>
      <c r="C82" s="9">
        <v>-15000</v>
      </c>
      <c r="D82">
        <v>0</v>
      </c>
      <c r="F82" s="8">
        <v>0</v>
      </c>
      <c r="G82" s="2">
        <v>-48</v>
      </c>
      <c r="I82" s="9">
        <v>0</v>
      </c>
    </row>
    <row r="83" spans="1:9" x14ac:dyDescent="0.35">
      <c r="A83">
        <v>6060</v>
      </c>
      <c r="B83" t="s">
        <v>53</v>
      </c>
      <c r="C83" s="9">
        <v>0</v>
      </c>
      <c r="D83">
        <v>0</v>
      </c>
      <c r="F83" s="8">
        <v>0</v>
      </c>
      <c r="G83" s="2">
        <v>0</v>
      </c>
      <c r="I83" s="9">
        <v>0</v>
      </c>
    </row>
    <row r="84" spans="1:9" x14ac:dyDescent="0.35">
      <c r="A84">
        <v>6064</v>
      </c>
      <c r="B84" t="s">
        <v>82</v>
      </c>
      <c r="C84" s="9">
        <v>0</v>
      </c>
      <c r="D84" s="1">
        <v>0</v>
      </c>
      <c r="F84" s="8">
        <v>0</v>
      </c>
      <c r="G84" s="2">
        <v>-743</v>
      </c>
      <c r="I84" s="9">
        <v>-1000</v>
      </c>
    </row>
    <row r="85" spans="1:9" x14ac:dyDescent="0.35">
      <c r="A85">
        <v>6070</v>
      </c>
      <c r="B85" t="s">
        <v>54</v>
      </c>
      <c r="C85" s="9">
        <v>-500</v>
      </c>
      <c r="D85">
        <v>0</v>
      </c>
      <c r="F85" s="8">
        <v>0</v>
      </c>
      <c r="G85" s="2">
        <v>0</v>
      </c>
      <c r="I85" s="9">
        <v>0</v>
      </c>
    </row>
    <row r="86" spans="1:9" x14ac:dyDescent="0.35">
      <c r="A86">
        <v>6110</v>
      </c>
      <c r="B86" t="s">
        <v>55</v>
      </c>
      <c r="C86" s="9">
        <v>-1200</v>
      </c>
      <c r="D86">
        <v>-79.7</v>
      </c>
      <c r="F86" s="8">
        <v>-1000</v>
      </c>
      <c r="G86" s="2">
        <v>-557.9</v>
      </c>
      <c r="I86" s="9">
        <v>-1000</v>
      </c>
    </row>
    <row r="87" spans="1:9" x14ac:dyDescent="0.35">
      <c r="A87">
        <v>6230</v>
      </c>
      <c r="B87" t="s">
        <v>56</v>
      </c>
      <c r="C87" s="9">
        <v>-6000</v>
      </c>
      <c r="D87" s="1">
        <v>-5374.25</v>
      </c>
      <c r="F87" s="8">
        <v>-6000</v>
      </c>
      <c r="G87" s="2">
        <v>-4837.25</v>
      </c>
      <c r="I87" s="9">
        <v>-6000</v>
      </c>
    </row>
    <row r="88" spans="1:9" x14ac:dyDescent="0.35">
      <c r="A88">
        <v>6250</v>
      </c>
      <c r="B88" t="s">
        <v>57</v>
      </c>
      <c r="C88" s="9">
        <v>-1500</v>
      </c>
      <c r="D88">
        <v>-480</v>
      </c>
      <c r="F88" s="8">
        <v>-500</v>
      </c>
      <c r="G88" s="2">
        <v>0</v>
      </c>
      <c r="I88" s="9">
        <v>0</v>
      </c>
    </row>
    <row r="89" spans="1:9" x14ac:dyDescent="0.35">
      <c r="A89">
        <v>6310</v>
      </c>
      <c r="B89" t="s">
        <v>58</v>
      </c>
      <c r="C89" s="9">
        <v>-3000</v>
      </c>
      <c r="D89" s="1">
        <v>-4370</v>
      </c>
      <c r="F89" s="8">
        <v>-5000</v>
      </c>
      <c r="G89" s="2">
        <v>-3208</v>
      </c>
      <c r="I89" s="9">
        <v>-5000</v>
      </c>
    </row>
    <row r="90" spans="1:9" x14ac:dyDescent="0.35">
      <c r="A90">
        <v>6370</v>
      </c>
      <c r="B90" t="s">
        <v>59</v>
      </c>
      <c r="C90" s="9">
        <v>-12000</v>
      </c>
      <c r="D90" s="1">
        <v>-10200</v>
      </c>
      <c r="F90" s="8">
        <v>-12000</v>
      </c>
      <c r="G90" s="2">
        <v>-7921</v>
      </c>
      <c r="I90" s="9">
        <v>-12000</v>
      </c>
    </row>
    <row r="91" spans="1:9" x14ac:dyDescent="0.35">
      <c r="A91">
        <v>6530</v>
      </c>
      <c r="B91" t="s">
        <v>60</v>
      </c>
      <c r="C91" s="9">
        <v>-4500</v>
      </c>
      <c r="D91" s="1">
        <v>-4293</v>
      </c>
      <c r="F91" s="8">
        <v>-4500</v>
      </c>
      <c r="G91" s="2">
        <v>-2193</v>
      </c>
      <c r="I91" s="9">
        <v>-4500</v>
      </c>
    </row>
    <row r="92" spans="1:9" x14ac:dyDescent="0.35">
      <c r="A92">
        <v>6570</v>
      </c>
      <c r="B92" t="s">
        <v>61</v>
      </c>
      <c r="C92" s="9">
        <v>-4000</v>
      </c>
      <c r="D92" s="1">
        <v>-2116.5</v>
      </c>
      <c r="F92" s="8">
        <v>-2500</v>
      </c>
      <c r="G92" s="2">
        <v>-3508.5</v>
      </c>
      <c r="I92" s="9">
        <v>-4000</v>
      </c>
    </row>
    <row r="93" spans="1:9" x14ac:dyDescent="0.35">
      <c r="A93">
        <v>6990</v>
      </c>
      <c r="B93" t="s">
        <v>46</v>
      </c>
      <c r="C93" s="9">
        <v>-2000</v>
      </c>
      <c r="D93" s="1">
        <v>-2120</v>
      </c>
      <c r="F93" s="8">
        <v>-2000</v>
      </c>
      <c r="G93" s="2">
        <v>0</v>
      </c>
      <c r="I93" s="9">
        <v>-2000</v>
      </c>
    </row>
    <row r="94" spans="1:9" x14ac:dyDescent="0.35">
      <c r="A94" t="s">
        <v>62</v>
      </c>
      <c r="C94" s="9">
        <f>SUM(Blad1!C74:C93)</f>
        <v>-110500</v>
      </c>
      <c r="D94" s="2">
        <f>SUM(Blad1!D74:D93)</f>
        <v>-76678.299999999988</v>
      </c>
      <c r="E94" s="2"/>
      <c r="F94" s="9">
        <f>SUM(Blad1!F74:F93)</f>
        <v>-135000</v>
      </c>
      <c r="G94" s="2">
        <v>-133474.5</v>
      </c>
      <c r="I94" s="9">
        <f>SUM(I74:I93)</f>
        <v>-162500</v>
      </c>
    </row>
    <row r="95" spans="1:9" x14ac:dyDescent="0.35">
      <c r="C95" s="9"/>
    </row>
    <row r="96" spans="1:9" x14ac:dyDescent="0.35">
      <c r="A96" t="s">
        <v>63</v>
      </c>
      <c r="C96" s="9">
        <f>SUM(Blad1!C62,Blad1!C71,C94)</f>
        <v>-205110</v>
      </c>
      <c r="D96" s="2">
        <f>SUM(Blad1!D62,Blad1!D71,D94)</f>
        <v>-143884.75</v>
      </c>
      <c r="E96" s="2"/>
      <c r="F96" s="9">
        <f>SUM(Blad1!F62,Blad1!F71,F94)</f>
        <v>-234500</v>
      </c>
      <c r="G96" s="2">
        <f>SUM(Blad1!G62,Blad1!G71,G94)</f>
        <v>-275984.39</v>
      </c>
      <c r="I96" s="9">
        <f>SUM(Blad1!I62,Blad1!I71,I94)</f>
        <v>-361100</v>
      </c>
    </row>
    <row r="98" spans="1:11" x14ac:dyDescent="0.35">
      <c r="A98" t="s">
        <v>64</v>
      </c>
      <c r="C98" s="11">
        <f>C96+Blad1!C40</f>
        <v>6500</v>
      </c>
      <c r="D98" s="3">
        <f>D96+Blad1!D40</f>
        <v>97704.5</v>
      </c>
      <c r="E98" s="3"/>
      <c r="F98" s="11">
        <f>F96+Blad1!F40</f>
        <v>-2000</v>
      </c>
      <c r="G98" s="11">
        <f>G96+Blad1!G40</f>
        <v>65081.449999999953</v>
      </c>
      <c r="H98" s="11"/>
      <c r="I98" s="11">
        <f>I96+Blad1!I40</f>
        <v>-64600</v>
      </c>
    </row>
    <row r="100" spans="1:11" x14ac:dyDescent="0.35">
      <c r="C100" s="12" t="s">
        <v>71</v>
      </c>
      <c r="D100" t="s">
        <v>72</v>
      </c>
      <c r="F100" s="8" t="s">
        <v>75</v>
      </c>
      <c r="G100" s="2" t="s">
        <v>89</v>
      </c>
      <c r="I100" s="9" t="s">
        <v>90</v>
      </c>
    </row>
    <row r="101" spans="1:11" x14ac:dyDescent="0.35">
      <c r="A101" t="s">
        <v>64</v>
      </c>
      <c r="C101" s="13">
        <f>SUM(C98)</f>
        <v>6500</v>
      </c>
      <c r="D101" s="7">
        <f>D98</f>
        <v>97704.5</v>
      </c>
      <c r="E101" s="7">
        <f>E98</f>
        <v>0</v>
      </c>
      <c r="F101" s="7">
        <f>F98</f>
        <v>-2000</v>
      </c>
      <c r="G101" s="7">
        <f>G98</f>
        <v>65081.449999999953</v>
      </c>
      <c r="H101" s="7"/>
      <c r="I101" s="7">
        <f>I98</f>
        <v>-64600</v>
      </c>
      <c r="J101" s="7"/>
      <c r="K101" s="7"/>
    </row>
  </sheetData>
  <pageMargins left="0.7" right="0.7" top="0.75" bottom="0.75" header="0.3" footer="0.3"/>
  <pageSetup paperSize="9" scale="7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58375-A4EA-4CC0-8F49-C3B67DB99B14}">
  <dimension ref="A1"/>
  <sheetViews>
    <sheetView workbookViewId="0">
      <selection sqref="A1:D19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SSSK admin</dc:creator>
  <cp:lastModifiedBy>SSSK admin</cp:lastModifiedBy>
  <cp:lastPrinted>2023-03-07T18:22:25Z</cp:lastPrinted>
  <dcterms:created xsi:type="dcterms:W3CDTF">2021-03-30T18:44:09Z</dcterms:created>
  <dcterms:modified xsi:type="dcterms:W3CDTF">2023-03-24T14:02:49Z</dcterms:modified>
</cp:coreProperties>
</file>