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usseron/Documents/Musserongången/Musseron Ekonomi/MSF/Styrelse etc/Stämmor och informationsmöten/Årsstämma 2023/"/>
    </mc:Choice>
  </mc:AlternateContent>
  <xr:revisionPtr revIDLastSave="0" documentId="13_ncr:1_{4CFDB366-E939-0749-947B-8002D1CED4A4}" xr6:coauthVersionLast="47" xr6:coauthVersionMax="47" xr10:uidLastSave="{00000000-0000-0000-0000-000000000000}"/>
  <bookViews>
    <workbookView xWindow="-40" yWindow="1480" windowWidth="19880" windowHeight="16580" xr2:uid="{97378C9A-A411-4365-ACFB-92A003EE8D88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3" i="1" l="1"/>
  <c r="D21" i="1" l="1"/>
  <c r="E11" i="1" l="1"/>
  <c r="E10" i="1"/>
  <c r="C10" i="1"/>
  <c r="D13" i="1" l="1"/>
  <c r="D18" i="1"/>
  <c r="E18" i="1" s="1"/>
  <c r="D24" i="1"/>
  <c r="E21" i="1"/>
  <c r="E20" i="1"/>
  <c r="D16" i="1"/>
  <c r="E16" i="1" s="1"/>
  <c r="D29" i="1"/>
  <c r="E29" i="1" s="1"/>
  <c r="D17" i="1"/>
  <c r="E17" i="1" s="1"/>
  <c r="C29" i="1"/>
  <c r="B25" i="1"/>
  <c r="E19" i="1"/>
  <c r="E24" i="1"/>
  <c r="C16" i="1"/>
  <c r="C17" i="1"/>
  <c r="C18" i="1"/>
  <c r="C19" i="1"/>
  <c r="C20" i="1"/>
  <c r="C21" i="1"/>
  <c r="C24" i="1"/>
  <c r="D25" i="1" l="1"/>
  <c r="D27" i="1" s="1"/>
  <c r="D30" i="1" s="1"/>
  <c r="E25" i="1"/>
  <c r="C25" i="1"/>
  <c r="E8" i="1" l="1"/>
  <c r="E9" i="1"/>
  <c r="E12" i="1"/>
  <c r="E7" i="1"/>
  <c r="C8" i="1"/>
  <c r="C9" i="1"/>
  <c r="C7" i="1"/>
  <c r="B13" i="1"/>
  <c r="B27" i="1" s="1"/>
  <c r="B30" i="1" s="1"/>
  <c r="C13" i="1" l="1"/>
  <c r="C27" i="1" s="1"/>
  <c r="C30" i="1" s="1"/>
  <c r="E13" i="1"/>
  <c r="E27" i="1" s="1"/>
  <c r="E30" i="1" s="1"/>
</calcChain>
</file>

<file path=xl/sharedStrings.xml><?xml version="1.0" encoding="utf-8"?>
<sst xmlns="http://schemas.openxmlformats.org/spreadsheetml/2006/main" count="31" uniqueCount="29">
  <si>
    <t>VERKSAMHETSINTÄKTER</t>
  </si>
  <si>
    <t>RESULTAT</t>
  </si>
  <si>
    <t>BUDGET</t>
  </si>
  <si>
    <t xml:space="preserve">Årsavgifter </t>
  </si>
  <si>
    <t>Hyrplatser Bil / MC / Kanot</t>
  </si>
  <si>
    <t>Parkeringsavgifter</t>
  </si>
  <si>
    <t xml:space="preserve">SUMMA INTÄKTER </t>
  </si>
  <si>
    <t>VERKSAMHETSKOSTNADER</t>
  </si>
  <si>
    <t xml:space="preserve">SUMMA KOSTNADER </t>
  </si>
  <si>
    <t xml:space="preserve">  </t>
  </si>
  <si>
    <t>VERKSAMHETENS RESULTAT</t>
  </si>
  <si>
    <t>Musserongångens samfällighetsförening</t>
  </si>
  <si>
    <t>Inköp material (nycklar/garagedosor/förbrukningsmtrl etc.)</t>
  </si>
  <si>
    <t>Fastighetsel</t>
  </si>
  <si>
    <t>Reparation/underhåll av fastigheter (lås/portar/förråd/försäkringar)</t>
  </si>
  <si>
    <t>Underhåll mark (snöröjning/avfallshantering)</t>
  </si>
  <si>
    <t>Kontorsmaterial/IT-tjänster/programvara</t>
  </si>
  <si>
    <t>Redovisningstjänster</t>
  </si>
  <si>
    <t>Styrelsearvoden</t>
  </si>
  <si>
    <t>Garagerenovering</t>
  </si>
  <si>
    <t>Resultat 2022 &amp; Budget 2023</t>
  </si>
  <si>
    <t>Moms</t>
  </si>
  <si>
    <t>Bank- och räntekostnader</t>
  </si>
  <si>
    <t>Övriga externa kostnader</t>
  </si>
  <si>
    <t>RESULTAT INKLUSIVE GARAGERENOVERING</t>
  </si>
  <si>
    <t>(ex moms)</t>
  </si>
  <si>
    <t>Övriga verksamhetsintäkter (motorvärmare, nycklar etc)</t>
  </si>
  <si>
    <t>Återbetalning el Elaway</t>
  </si>
  <si>
    <t>Återbetalning kablage laddstolpar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</si>
</sst>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0"/>
      <color rgb="FF000000"/>
      <name val="Arial"/>
      <family val="2"/>
    </font>
    <font>
      <b/>
      <i/>
      <sz val="10"/>
      <color rgb="FF000000"/>
      <name val="Arial"/>
      <family val="2"/>
    </font>
    <font>
      <sz val="10"/>
      <color rgb="FF000000"/>
      <name val="Arial"/>
      <family val="2"/>
    </font>
    <font>
      <sz val="12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2"/>
      <color theme="1"/>
      <name val="Calibri"/>
      <family val="2"/>
      <scheme val="minor"/>
    </font>
    <font>
      <sz val="10"/>
      <color theme="1"/>
      <name val="Arial"/>
      <family val="2"/>
    </font>
    <font>
      <b/>
      <i/>
      <sz val="10"/>
      <color theme="1"/>
      <name val="Arial"/>
      <family val="2"/>
    </font>
    <font>
      <b/>
      <sz val="11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0" fillId="0" borderId="0"/>
    <xf numFmtId="0" fontId="10" fillId="2" borderId="1" applyNumberFormat="0" applyFont="0" applyAlignment="0" applyProtection="0"/>
    <xf numFmtId="0" fontId="10" fillId="3" borderId="0" applyNumberFormat="0" applyBorder="0" applyAlignment="0" applyProtection="0"/>
  </cellStyleXfs>
  <cellXfs count="37">
    <xf numFmtId="0" fontId="0" fillId="0" borderId="0" xfId="0"/>
    <xf numFmtId="0" fontId="1" fillId="0" borderId="0" xfId="0" applyFont="1" applyAlignment="1">
      <alignment vertical="center"/>
    </xf>
    <xf numFmtId="0" fontId="7" fillId="0" borderId="0" xfId="0" applyFont="1"/>
    <xf numFmtId="0" fontId="5" fillId="0" borderId="0" xfId="0" applyFont="1"/>
    <xf numFmtId="0" fontId="1" fillId="0" borderId="0" xfId="0" applyFont="1"/>
    <xf numFmtId="0" fontId="4" fillId="0" borderId="2" xfId="0" applyFont="1" applyBorder="1" applyAlignment="1">
      <alignment vertical="center" wrapText="1"/>
    </xf>
    <xf numFmtId="3" fontId="4" fillId="7" borderId="2" xfId="0" applyNumberFormat="1" applyFont="1" applyFill="1" applyBorder="1" applyAlignment="1">
      <alignment horizontal="right" vertical="center"/>
    </xf>
    <xf numFmtId="0" fontId="2" fillId="4" borderId="2" xfId="0" applyFont="1" applyFill="1" applyBorder="1" applyAlignment="1">
      <alignment vertical="center" wrapText="1"/>
    </xf>
    <xf numFmtId="0" fontId="7" fillId="0" borderId="2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3" fontId="2" fillId="4" borderId="2" xfId="0" applyNumberFormat="1" applyFont="1" applyFill="1" applyBorder="1" applyAlignment="1">
      <alignment horizontal="right" vertical="center"/>
    </xf>
    <xf numFmtId="0" fontId="2" fillId="6" borderId="2" xfId="0" applyFont="1" applyFill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3" fontId="4" fillId="7" borderId="3" xfId="0" applyNumberFormat="1" applyFont="1" applyFill="1" applyBorder="1" applyAlignment="1">
      <alignment horizontal="right" vertical="center"/>
    </xf>
    <xf numFmtId="0" fontId="2" fillId="5" borderId="4" xfId="0" applyFont="1" applyFill="1" applyBorder="1" applyAlignment="1">
      <alignment vertical="center"/>
    </xf>
    <xf numFmtId="0" fontId="7" fillId="5" borderId="3" xfId="0" applyFont="1" applyFill="1" applyBorder="1"/>
    <xf numFmtId="0" fontId="3" fillId="5" borderId="4" xfId="0" applyFont="1" applyFill="1" applyBorder="1" applyAlignment="1">
      <alignment horizontal="right" vertical="center"/>
    </xf>
    <xf numFmtId="0" fontId="3" fillId="5" borderId="3" xfId="0" applyFont="1" applyFill="1" applyBorder="1" applyAlignment="1">
      <alignment horizontal="right" vertical="center"/>
    </xf>
    <xf numFmtId="3" fontId="8" fillId="0" borderId="3" xfId="0" applyNumberFormat="1" applyFont="1" applyBorder="1" applyAlignment="1">
      <alignment horizontal="right" vertical="center"/>
    </xf>
    <xf numFmtId="3" fontId="8" fillId="0" borderId="2" xfId="0" applyNumberFormat="1" applyFont="1" applyBorder="1" applyAlignment="1">
      <alignment horizontal="right" vertical="center"/>
    </xf>
    <xf numFmtId="0" fontId="11" fillId="0" borderId="0" xfId="1" applyFont="1" applyAlignment="1">
      <alignment vertical="center"/>
    </xf>
    <xf numFmtId="0" fontId="11" fillId="0" borderId="2" xfId="1" applyFont="1" applyBorder="1" applyAlignment="1">
      <alignment vertical="center"/>
    </xf>
    <xf numFmtId="3" fontId="9" fillId="6" borderId="2" xfId="0" applyNumberFormat="1" applyFont="1" applyFill="1" applyBorder="1" applyAlignment="1">
      <alignment horizontal="right" vertical="center"/>
    </xf>
    <xf numFmtId="3" fontId="8" fillId="7" borderId="2" xfId="0" applyNumberFormat="1" applyFont="1" applyFill="1" applyBorder="1" applyAlignment="1">
      <alignment horizontal="right" vertical="center"/>
    </xf>
    <xf numFmtId="3" fontId="0" fillId="0" borderId="0" xfId="0" applyNumberFormat="1"/>
    <xf numFmtId="0" fontId="12" fillId="9" borderId="4" xfId="0" applyFont="1" applyFill="1" applyBorder="1" applyAlignment="1">
      <alignment horizontal="right"/>
    </xf>
    <xf numFmtId="0" fontId="12" fillId="9" borderId="3" xfId="0" applyFont="1" applyFill="1" applyBorder="1" applyAlignment="1">
      <alignment horizontal="right"/>
    </xf>
    <xf numFmtId="3" fontId="7" fillId="7" borderId="2" xfId="0" applyNumberFormat="1" applyFont="1" applyFill="1" applyBorder="1" applyAlignment="1">
      <alignment horizontal="right" vertical="center"/>
    </xf>
    <xf numFmtId="3" fontId="7" fillId="0" borderId="2" xfId="0" applyNumberFormat="1" applyFont="1" applyBorder="1" applyAlignment="1">
      <alignment horizontal="right" vertical="center"/>
    </xf>
    <xf numFmtId="3" fontId="11" fillId="8" borderId="2" xfId="0" applyNumberFormat="1" applyFont="1" applyFill="1" applyBorder="1" applyAlignment="1">
      <alignment horizontal="right" vertical="center"/>
    </xf>
    <xf numFmtId="0" fontId="7" fillId="7" borderId="2" xfId="0" applyFont="1" applyFill="1" applyBorder="1" applyAlignment="1">
      <alignment horizontal="right" vertical="center"/>
    </xf>
    <xf numFmtId="0" fontId="13" fillId="4" borderId="2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 wrapText="1"/>
    </xf>
    <xf numFmtId="3" fontId="9" fillId="0" borderId="2" xfId="0" applyNumberFormat="1" applyFont="1" applyFill="1" applyBorder="1" applyAlignment="1">
      <alignment horizontal="right" vertical="center"/>
    </xf>
    <xf numFmtId="3" fontId="7" fillId="4" borderId="2" xfId="0" applyNumberFormat="1" applyFont="1" applyFill="1" applyBorder="1" applyAlignment="1">
      <alignment horizontal="right" vertical="center"/>
    </xf>
    <xf numFmtId="3" fontId="9" fillId="7" borderId="2" xfId="0" applyNumberFormat="1" applyFont="1" applyFill="1" applyBorder="1" applyAlignment="1">
      <alignment horizontal="right" vertical="center"/>
    </xf>
    <xf numFmtId="0" fontId="7" fillId="0" borderId="0" xfId="0" applyFont="1" applyAlignment="1">
      <alignment horizontal="right"/>
    </xf>
  </cellXfs>
  <cellStyles count="4">
    <cellStyle name="40 % - Dekorfärg3 2" xfId="3" xr:uid="{FA92DC6C-3EF1-42AE-96BC-93F30C6BA75D}"/>
    <cellStyle name="Anteckning 2" xfId="2" xr:uid="{D02D19BB-E63C-4ABB-99F5-4A4A81E2FF33}"/>
    <cellStyle name="Normal" xfId="0" builtinId="0"/>
    <cellStyle name="Normal 2" xfId="1" xr:uid="{789832B0-79D8-4094-821D-0C56C84E021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01AEC2-1332-438B-B47F-CA23404B452A}">
  <sheetPr>
    <pageSetUpPr fitToPage="1"/>
  </sheetPr>
  <dimension ref="A1:H30"/>
  <sheetViews>
    <sheetView tabSelected="1" topLeftCell="A17" zoomScale="125" workbookViewId="0">
      <selection activeCell="C27" sqref="C27"/>
    </sheetView>
  </sheetViews>
  <sheetFormatPr baseColWidth="10" defaultColWidth="8.83203125" defaultRowHeight="15" x14ac:dyDescent="0.2"/>
  <cols>
    <col min="1" max="1" width="55.5" style="2" customWidth="1"/>
    <col min="2" max="2" width="14.83203125" style="2" customWidth="1"/>
    <col min="3" max="3" width="12.1640625" style="2" customWidth="1"/>
    <col min="4" max="4" width="13.5" style="2" customWidth="1"/>
    <col min="5" max="5" width="12.1640625" style="2" customWidth="1"/>
  </cols>
  <sheetData>
    <row r="1" spans="1:5" ht="16" x14ac:dyDescent="0.2">
      <c r="A1" s="4" t="s">
        <v>11</v>
      </c>
    </row>
    <row r="2" spans="1:5" ht="16" x14ac:dyDescent="0.2">
      <c r="A2" s="3"/>
    </row>
    <row r="3" spans="1:5" ht="16" x14ac:dyDescent="0.2">
      <c r="A3" s="1" t="s">
        <v>20</v>
      </c>
    </row>
    <row r="4" spans="1:5" ht="16" x14ac:dyDescent="0.2">
      <c r="A4" s="1"/>
      <c r="B4" s="36" t="s">
        <v>25</v>
      </c>
      <c r="D4" s="36" t="s">
        <v>25</v>
      </c>
    </row>
    <row r="5" spans="1:5" x14ac:dyDescent="0.2">
      <c r="A5" s="14" t="s">
        <v>0</v>
      </c>
      <c r="B5" s="16" t="s">
        <v>1</v>
      </c>
      <c r="C5" s="25" t="s">
        <v>21</v>
      </c>
      <c r="D5" s="16" t="s">
        <v>2</v>
      </c>
      <c r="E5" s="25" t="s">
        <v>21</v>
      </c>
    </row>
    <row r="6" spans="1:5" ht="17.5" customHeight="1" x14ac:dyDescent="0.2">
      <c r="A6" s="15"/>
      <c r="B6" s="17">
        <v>2022</v>
      </c>
      <c r="C6" s="26">
        <v>2022</v>
      </c>
      <c r="D6" s="17">
        <v>2023</v>
      </c>
      <c r="E6" s="26">
        <v>2023</v>
      </c>
    </row>
    <row r="7" spans="1:5" ht="22" customHeight="1" x14ac:dyDescent="0.2">
      <c r="A7" s="12" t="s">
        <v>3</v>
      </c>
      <c r="B7" s="13">
        <v>910800</v>
      </c>
      <c r="C7" s="29">
        <f>(B7*1.25)-B7</f>
        <v>227700</v>
      </c>
      <c r="D7" s="18">
        <v>1062600</v>
      </c>
      <c r="E7" s="29">
        <f>(D7*1.25)-D7</f>
        <v>265650</v>
      </c>
    </row>
    <row r="8" spans="1:5" ht="28" customHeight="1" x14ac:dyDescent="0.2">
      <c r="A8" s="5" t="s">
        <v>4</v>
      </c>
      <c r="B8" s="6">
        <v>310280</v>
      </c>
      <c r="C8" s="29">
        <f t="shared" ref="C8:C24" si="0">(B8*1.25)-B8</f>
        <v>77570</v>
      </c>
      <c r="D8" s="19">
        <v>290000</v>
      </c>
      <c r="E8" s="29">
        <f t="shared" ref="E8:E29" si="1">(D8*1.25)-D8</f>
        <v>72500</v>
      </c>
    </row>
    <row r="9" spans="1:5" ht="21.5" customHeight="1" x14ac:dyDescent="0.2">
      <c r="A9" s="5" t="s">
        <v>5</v>
      </c>
      <c r="B9" s="6">
        <v>118307</v>
      </c>
      <c r="C9" s="29">
        <f t="shared" si="0"/>
        <v>29576.75</v>
      </c>
      <c r="D9" s="19">
        <v>80000</v>
      </c>
      <c r="E9" s="29">
        <f t="shared" si="1"/>
        <v>20000</v>
      </c>
    </row>
    <row r="10" spans="1:5" ht="28.5" customHeight="1" x14ac:dyDescent="0.2">
      <c r="A10" s="5" t="s">
        <v>26</v>
      </c>
      <c r="B10" s="6">
        <v>62683</v>
      </c>
      <c r="C10" s="29">
        <f t="shared" si="0"/>
        <v>15670.75</v>
      </c>
      <c r="D10" s="19">
        <v>58045</v>
      </c>
      <c r="E10" s="29">
        <f t="shared" si="1"/>
        <v>14511.25</v>
      </c>
    </row>
    <row r="11" spans="1:5" ht="28.5" customHeight="1" x14ac:dyDescent="0.2">
      <c r="A11" s="5" t="s">
        <v>28</v>
      </c>
      <c r="B11" s="6"/>
      <c r="C11" s="29"/>
      <c r="D11" s="19">
        <v>99000</v>
      </c>
      <c r="E11" s="29">
        <f t="shared" si="1"/>
        <v>24750</v>
      </c>
    </row>
    <row r="12" spans="1:5" ht="28.5" customHeight="1" x14ac:dyDescent="0.2">
      <c r="A12" s="5" t="s">
        <v>27</v>
      </c>
      <c r="B12" s="6"/>
      <c r="C12" s="29"/>
      <c r="D12" s="19">
        <v>108000</v>
      </c>
      <c r="E12" s="29">
        <f t="shared" si="1"/>
        <v>27000</v>
      </c>
    </row>
    <row r="13" spans="1:5" ht="35" customHeight="1" x14ac:dyDescent="0.2">
      <c r="A13" s="7" t="s">
        <v>6</v>
      </c>
      <c r="B13" s="10">
        <f>SUM(B7:B12)</f>
        <v>1402070</v>
      </c>
      <c r="C13" s="10">
        <f t="shared" ref="C13:E13" si="2">SUM(C7:C12)</f>
        <v>350517.5</v>
      </c>
      <c r="D13" s="10">
        <f t="shared" si="2"/>
        <v>1697645</v>
      </c>
      <c r="E13" s="10">
        <f t="shared" si="2"/>
        <v>424411.25</v>
      </c>
    </row>
    <row r="14" spans="1:5" x14ac:dyDescent="0.2">
      <c r="A14" s="8"/>
      <c r="B14" s="27"/>
      <c r="C14" s="29"/>
      <c r="D14" s="28"/>
      <c r="E14" s="29"/>
    </row>
    <row r="15" spans="1:5" x14ac:dyDescent="0.2">
      <c r="A15" s="9" t="s">
        <v>7</v>
      </c>
      <c r="B15" s="30"/>
      <c r="C15" s="29"/>
      <c r="D15" s="28"/>
      <c r="E15" s="29"/>
    </row>
    <row r="16" spans="1:5" ht="26" customHeight="1" x14ac:dyDescent="0.2">
      <c r="A16" s="20" t="s">
        <v>12</v>
      </c>
      <c r="B16" s="27">
        <v>-2705</v>
      </c>
      <c r="C16" s="29">
        <f t="shared" si="0"/>
        <v>-676.25</v>
      </c>
      <c r="D16" s="28">
        <f>-8000*0.8</f>
        <v>-6400</v>
      </c>
      <c r="E16" s="29">
        <f t="shared" si="1"/>
        <v>-1600</v>
      </c>
    </row>
    <row r="17" spans="1:8" ht="23" customHeight="1" x14ac:dyDescent="0.2">
      <c r="A17" s="21" t="s">
        <v>13</v>
      </c>
      <c r="B17" s="27">
        <v>-134359</v>
      </c>
      <c r="C17" s="29">
        <f t="shared" si="0"/>
        <v>-33589.75</v>
      </c>
      <c r="D17" s="28">
        <f>-284220*0.8</f>
        <v>-227376</v>
      </c>
      <c r="E17" s="29">
        <f t="shared" si="1"/>
        <v>-56844</v>
      </c>
    </row>
    <row r="18" spans="1:8" ht="21.5" customHeight="1" x14ac:dyDescent="0.2">
      <c r="A18" s="21" t="s">
        <v>14</v>
      </c>
      <c r="B18" s="27">
        <v>-63514</v>
      </c>
      <c r="C18" s="29">
        <f t="shared" si="0"/>
        <v>-15878.5</v>
      </c>
      <c r="D18" s="28">
        <f>-50000*0.8</f>
        <v>-40000</v>
      </c>
      <c r="E18" s="29">
        <f t="shared" si="1"/>
        <v>-10000</v>
      </c>
    </row>
    <row r="19" spans="1:8" ht="22" customHeight="1" x14ac:dyDescent="0.2">
      <c r="A19" s="21" t="s">
        <v>15</v>
      </c>
      <c r="B19" s="27">
        <v>-130640</v>
      </c>
      <c r="C19" s="29">
        <f t="shared" si="0"/>
        <v>-32660</v>
      </c>
      <c r="D19" s="28">
        <v>-150000</v>
      </c>
      <c r="E19" s="29">
        <f t="shared" si="1"/>
        <v>-37500</v>
      </c>
    </row>
    <row r="20" spans="1:8" ht="24" customHeight="1" x14ac:dyDescent="0.2">
      <c r="A20" s="21" t="s">
        <v>16</v>
      </c>
      <c r="B20" s="27">
        <v>-9100</v>
      </c>
      <c r="C20" s="29">
        <f t="shared" si="0"/>
        <v>-2275</v>
      </c>
      <c r="D20" s="28">
        <v>-9100</v>
      </c>
      <c r="E20" s="29">
        <f t="shared" si="1"/>
        <v>-2275</v>
      </c>
    </row>
    <row r="21" spans="1:8" ht="23.5" customHeight="1" x14ac:dyDescent="0.2">
      <c r="A21" s="21" t="s">
        <v>17</v>
      </c>
      <c r="B21" s="27">
        <v>-30873</v>
      </c>
      <c r="C21" s="29">
        <f t="shared" si="0"/>
        <v>-7718.25</v>
      </c>
      <c r="D21" s="28">
        <f>-25394*0.8</f>
        <v>-20315.2</v>
      </c>
      <c r="E21" s="29">
        <f t="shared" si="1"/>
        <v>-5078.7999999999993</v>
      </c>
    </row>
    <row r="22" spans="1:8" ht="26.5" customHeight="1" x14ac:dyDescent="0.2">
      <c r="A22" s="21" t="s">
        <v>18</v>
      </c>
      <c r="B22" s="6">
        <v>-133607</v>
      </c>
      <c r="C22" s="29">
        <v>0</v>
      </c>
      <c r="D22" s="19">
        <v>-150000</v>
      </c>
      <c r="E22" s="29">
        <v>0</v>
      </c>
    </row>
    <row r="23" spans="1:8" ht="24" customHeight="1" x14ac:dyDescent="0.2">
      <c r="A23" s="21" t="s">
        <v>22</v>
      </c>
      <c r="B23" s="23">
        <f>-130299+2573</f>
        <v>-127726</v>
      </c>
      <c r="C23" s="29">
        <v>0</v>
      </c>
      <c r="D23" s="19">
        <v>-742536</v>
      </c>
      <c r="E23" s="29">
        <v>0</v>
      </c>
      <c r="G23" s="24"/>
      <c r="H23" s="24"/>
    </row>
    <row r="24" spans="1:8" ht="26.5" customHeight="1" x14ac:dyDescent="0.2">
      <c r="A24" s="21" t="s">
        <v>23</v>
      </c>
      <c r="B24" s="6">
        <v>-144262</v>
      </c>
      <c r="C24" s="29">
        <f t="shared" si="0"/>
        <v>-36065.5</v>
      </c>
      <c r="D24" s="19">
        <f>-95593*0.8</f>
        <v>-76474.400000000009</v>
      </c>
      <c r="E24" s="29">
        <f t="shared" si="1"/>
        <v>-19118.600000000006</v>
      </c>
    </row>
    <row r="25" spans="1:8" ht="26" customHeight="1" x14ac:dyDescent="0.2">
      <c r="A25" s="7" t="s">
        <v>8</v>
      </c>
      <c r="B25" s="10">
        <f t="shared" ref="B25" si="3">B16+B17+B18+B19+B20+B21+B22+B24+B23</f>
        <v>-776786</v>
      </c>
      <c r="C25" s="10">
        <f t="shared" ref="C25" si="4">C16+C17+C18+C19+C20+C21+C22+C24+C23</f>
        <v>-128863.25</v>
      </c>
      <c r="D25" s="10">
        <f t="shared" ref="D25" si="5">D16+D17+D18+D19+D20+D21+D22+D24+D23</f>
        <v>-1422201.6</v>
      </c>
      <c r="E25" s="10">
        <f t="shared" ref="E25" si="6">E16+E17+E18+E19+E20+E21+E22+E24+E23</f>
        <v>-132416.40000000002</v>
      </c>
    </row>
    <row r="26" spans="1:8" x14ac:dyDescent="0.2">
      <c r="A26" s="5" t="s">
        <v>9</v>
      </c>
      <c r="B26" s="30"/>
      <c r="C26" s="29"/>
      <c r="D26" s="28"/>
      <c r="E26" s="29"/>
    </row>
    <row r="27" spans="1:8" ht="37" customHeight="1" x14ac:dyDescent="0.2">
      <c r="A27" s="11" t="s">
        <v>10</v>
      </c>
      <c r="B27" s="22">
        <f t="shared" ref="B27:E27" si="7">B13+B25</f>
        <v>625284</v>
      </c>
      <c r="C27" s="22">
        <f t="shared" si="7"/>
        <v>221654.25</v>
      </c>
      <c r="D27" s="22">
        <f t="shared" si="7"/>
        <v>275443.39999999991</v>
      </c>
      <c r="E27" s="22">
        <f t="shared" si="7"/>
        <v>291994.84999999998</v>
      </c>
    </row>
    <row r="28" spans="1:8" ht="13" customHeight="1" x14ac:dyDescent="0.2">
      <c r="A28" s="32"/>
      <c r="B28" s="35"/>
      <c r="C28" s="29"/>
      <c r="D28" s="33"/>
      <c r="E28" s="29"/>
    </row>
    <row r="29" spans="1:8" ht="26.5" customHeight="1" x14ac:dyDescent="0.2">
      <c r="A29" s="21" t="s">
        <v>19</v>
      </c>
      <c r="B29" s="6">
        <v>-5061681</v>
      </c>
      <c r="C29" s="29">
        <f>(B29*1.25)-B29</f>
        <v>-1265420.25</v>
      </c>
      <c r="D29" s="19">
        <f>-13183035*0.8</f>
        <v>-10546428</v>
      </c>
      <c r="E29" s="29">
        <f t="shared" si="1"/>
        <v>-2636607</v>
      </c>
    </row>
    <row r="30" spans="1:8" ht="33" customHeight="1" x14ac:dyDescent="0.2">
      <c r="A30" s="31" t="s">
        <v>24</v>
      </c>
      <c r="B30" s="34">
        <f>B27+B29</f>
        <v>-4436397</v>
      </c>
      <c r="C30" s="34">
        <f t="shared" ref="C30:E30" si="8">C27+C29</f>
        <v>-1043766</v>
      </c>
      <c r="D30" s="34">
        <f t="shared" si="8"/>
        <v>-10270984.6</v>
      </c>
      <c r="E30" s="34">
        <f t="shared" si="8"/>
        <v>-2344612.15</v>
      </c>
    </row>
  </sheetData>
  <pageMargins left="0.7" right="0.7" top="0.75" bottom="0.75" header="0.3" footer="0.3"/>
  <pageSetup paperSize="9" scale="93" orientation="portrait" r:id="rId1"/>
  <ignoredErrors>
    <ignoredError sqref="D13 B13" formulaRange="1"/>
    <ignoredError sqref="D16:D18 D24 D29" formula="1"/>
  </ignoredErrors>
</worksheet>
</file>

<file path=docMetadata/LabelInfo.xml><?xml version="1.0" encoding="utf-8"?>
<clbl:labelList xmlns:clbl="http://schemas.microsoft.com/office/2020/mipLabelMetadata">
  <clbl:label id="{f51478db-c726-42d4-83f8-1bcb995928d4}" enabled="1" method="Standard" siteId="{2a5c48c2-ebf9-4f92-89e5-18336e0787d2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>Filmstaden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Henrik Alfredsson</dc:creator>
  <cp:lastModifiedBy>Johan Bjorklund</cp:lastModifiedBy>
  <cp:lastPrinted>2022-05-02T17:54:16Z</cp:lastPrinted>
  <dcterms:created xsi:type="dcterms:W3CDTF">2022-04-30T08:16:33Z</dcterms:created>
  <dcterms:modified xsi:type="dcterms:W3CDTF">2023-04-23T13:33:16Z</dcterms:modified>
</cp:coreProperties>
</file>