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ser\Documents\kinderopvangwijzer\"/>
    </mc:Choice>
  </mc:AlternateContent>
  <xr:revisionPtr revIDLastSave="0" documentId="8_{82A96157-B52C-426E-91D2-31E63446CDD3}" xr6:coauthVersionLast="47" xr6:coauthVersionMax="47" xr10:uidLastSave="{00000000-0000-0000-0000-000000000000}"/>
  <workbookProtection workbookAlgorithmName="SHA-512" workbookHashValue="OV+vhDkDdPDsU8545vSquChHQRQBLFRwEaZljyz09rkIfcSV0qfPKfloqYKznqPd20kSeKtzW1yHEonNnV677w==" workbookSaltValue="j54LicXlPs9LDM8rdLAVWg==" workbookSpinCount="100000" lockStructure="1"/>
  <bookViews>
    <workbookView xWindow="-108" yWindow="-108" windowWidth="23256" windowHeight="12576" xr2:uid="{00000000-000D-0000-FFFF-FFFF00000000}"/>
  </bookViews>
  <sheets>
    <sheet name="Kinderopvang-Wijzer" sheetId="1" r:id="rId1"/>
    <sheet name="tabelkot2024" sheetId="2" state="hidden" r:id="rId2"/>
    <sheet name="basisinfo" sheetId="3" state="hidden" r:id="rId3"/>
  </sheets>
  <definedNames>
    <definedName name="_xlnm.Print_Area" localSheetId="0">'Kinderopvang-Wijzer'!$B$1:$H$63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3" l="1"/>
  <c r="E12" i="3"/>
  <c r="D12" i="3"/>
  <c r="F11" i="3"/>
  <c r="E11" i="3"/>
  <c r="D11" i="3"/>
  <c r="F10" i="3"/>
  <c r="E10" i="3"/>
  <c r="D10" i="3"/>
  <c r="C12" i="3"/>
  <c r="C11" i="3"/>
  <c r="C10" i="3"/>
  <c r="F13" i="3" l="1"/>
  <c r="G16" i="1" s="1"/>
  <c r="G15" i="1" s="1"/>
  <c r="C13" i="3"/>
  <c r="D16" i="1" s="1"/>
  <c r="D15" i="1" s="1"/>
  <c r="E13" i="3"/>
  <c r="F16" i="1" s="1"/>
  <c r="F15" i="1" s="1"/>
  <c r="D13" i="3"/>
  <c r="E16" i="1" s="1"/>
  <c r="E15" i="1" s="1"/>
  <c r="G17" i="1" l="1"/>
  <c r="F17" i="1"/>
  <c r="E17" i="1"/>
  <c r="D17" i="1"/>
  <c r="G21" i="1"/>
  <c r="F21" i="1"/>
  <c r="E21" i="1"/>
  <c r="D21" i="1"/>
  <c r="G18" i="1"/>
  <c r="F18" i="1"/>
  <c r="E18" i="1"/>
  <c r="D18" i="1"/>
  <c r="G23" i="1"/>
  <c r="F23" i="1"/>
  <c r="E23" i="1"/>
  <c r="D23" i="1"/>
  <c r="F32" i="1" l="1"/>
  <c r="D32" i="1"/>
  <c r="E32" i="1"/>
  <c r="G32" i="1"/>
  <c r="E25" i="1"/>
  <c r="E38" i="1" s="1"/>
  <c r="G25" i="1"/>
  <c r="G38" i="1" s="1"/>
  <c r="E24" i="1"/>
  <c r="D24" i="1"/>
  <c r="F25" i="1"/>
  <c r="F38" i="1" s="1"/>
  <c r="H23" i="1"/>
  <c r="H32" i="1" l="1"/>
  <c r="E27" i="1"/>
  <c r="E50" i="1" s="1"/>
  <c r="E37" i="1"/>
  <c r="E51" i="1" s="1"/>
  <c r="D37" i="1"/>
  <c r="G24" i="1"/>
  <c r="G27" i="1" s="1"/>
  <c r="G50" i="1" s="1"/>
  <c r="F24" i="1"/>
  <c r="F27" i="1" s="1"/>
  <c r="F50" i="1" s="1"/>
  <c r="D25" i="1"/>
  <c r="D27" i="1" s="1"/>
  <c r="D50" i="1" s="1"/>
  <c r="G37" i="1" l="1"/>
  <c r="G51" i="1" s="1"/>
  <c r="F37" i="1"/>
  <c r="F51" i="1" s="1"/>
  <c r="H24" i="1"/>
  <c r="H25" i="1"/>
  <c r="D38" i="1"/>
  <c r="H38" i="1" s="1"/>
  <c r="F52" i="1" l="1"/>
  <c r="H27" i="1"/>
  <c r="E28" i="1"/>
  <c r="E33" i="1" s="1"/>
  <c r="E34" i="1" s="1"/>
  <c r="E52" i="1"/>
  <c r="G28" i="1"/>
  <c r="G33" i="1" s="1"/>
  <c r="G34" i="1" s="1"/>
  <c r="G52" i="1"/>
  <c r="D28" i="1"/>
  <c r="D39" i="1" s="1"/>
  <c r="D40" i="1" s="1"/>
  <c r="D51" i="1"/>
  <c r="H51" i="1" s="1"/>
  <c r="H37" i="1"/>
  <c r="F28" i="1"/>
  <c r="D20" i="1" l="1"/>
  <c r="D45" i="1" s="1"/>
  <c r="D33" i="1"/>
  <c r="D34" i="1" s="1"/>
  <c r="E39" i="1"/>
  <c r="E40" i="1" s="1"/>
  <c r="D52" i="1"/>
  <c r="H52" i="1" s="1"/>
  <c r="H50" i="1"/>
  <c r="G39" i="1"/>
  <c r="G40" i="1" s="1"/>
  <c r="G20" i="1" s="1"/>
  <c r="H28" i="1"/>
  <c r="D42" i="1"/>
  <c r="D43" i="1" s="1"/>
  <c r="F39" i="1"/>
  <c r="F33" i="1"/>
  <c r="F34" i="1" s="1"/>
  <c r="E20" i="1" l="1"/>
  <c r="E45" i="1" s="1"/>
  <c r="G42" i="1"/>
  <c r="G43" i="1" s="1"/>
  <c r="G45" i="1"/>
  <c r="D54" i="1"/>
  <c r="G54" i="1"/>
  <c r="E42" i="1"/>
  <c r="E43" i="1" s="1"/>
  <c r="E54" i="1"/>
  <c r="H33" i="1"/>
  <c r="H34" i="1" s="1"/>
  <c r="F40" i="1"/>
  <c r="F20" i="1" s="1"/>
  <c r="H39" i="1"/>
  <c r="H40" i="1" s="1"/>
  <c r="H20" i="1" s="1"/>
  <c r="F54" i="1" l="1"/>
  <c r="F45" i="1"/>
  <c r="H54" i="1"/>
  <c r="B55" i="1" s="1"/>
  <c r="H45" i="1"/>
  <c r="B46" i="1" s="1"/>
  <c r="F42" i="1"/>
  <c r="F43" i="1" s="1"/>
  <c r="H42" i="1"/>
  <c r="H43" i="1" s="1"/>
</calcChain>
</file>

<file path=xl/sharedStrings.xml><?xml version="1.0" encoding="utf-8"?>
<sst xmlns="http://schemas.openxmlformats.org/spreadsheetml/2006/main" count="82" uniqueCount="67">
  <si>
    <t>Toetsingsinkomen (gezamenlijk) tot en met</t>
  </si>
  <si>
    <t>Percentage kinderopvangtoeslag 1e kind</t>
  </si>
  <si>
    <t>Percentage kinderopvangtoeslag 2e en volgend kind</t>
  </si>
  <si>
    <t>Kind 1</t>
  </si>
  <si>
    <t>Kind 2</t>
  </si>
  <si>
    <t>Kind 3</t>
  </si>
  <si>
    <t>Aantal uur per maand</t>
  </si>
  <si>
    <t>Kind 4</t>
  </si>
  <si>
    <t>Totaal</t>
  </si>
  <si>
    <t>Uurtarief kinderopvangorganisatie</t>
  </si>
  <si>
    <t>Basisinformatie</t>
  </si>
  <si>
    <t>Maximum uurtarief belastingdienst</t>
  </si>
  <si>
    <t>Vergoeding % volgens tabel kinderopvangtoeslag</t>
  </si>
  <si>
    <t>Maandelijkse factuur kinderopvang</t>
  </si>
  <si>
    <t>Maximaal kinderopvang uren volgens arbeidsuren</t>
  </si>
  <si>
    <t>Niet in aanmerking komende kinderopvanguren / boven maximum</t>
  </si>
  <si>
    <t>Basis uren niet boven maximum</t>
  </si>
  <si>
    <t>Vergoeding kinderopvangtoeslag</t>
  </si>
  <si>
    <t>Totaal kosten factuur kinderopvang</t>
  </si>
  <si>
    <t>Fiscaal jaarinkomen huishouden</t>
  </si>
  <si>
    <t>Toetsingsinkomen(gezamenlijk)vanaf</t>
  </si>
  <si>
    <t>Bijdrage kinderopvangtoeslag</t>
  </si>
  <si>
    <t>-----&gt; selecteer</t>
  </si>
  <si>
    <t>Opvangsoort</t>
  </si>
  <si>
    <t>-----&gt; vul in</t>
  </si>
  <si>
    <t>&lt;---- vul in</t>
  </si>
  <si>
    <t>Let op Kind 1 = het kind met hoogste aantal kinderopvang uren</t>
  </si>
  <si>
    <t>Op zoek naar informatie over de kinderopvang of kinderopvangtoeslag :</t>
  </si>
  <si>
    <t>Op zoek naar een locatie kinderopvang</t>
  </si>
  <si>
    <t>KDV 0-4</t>
  </si>
  <si>
    <t>BSO 4-13</t>
  </si>
  <si>
    <t>Het fiscaal jaarinkomen van het huishouden</t>
  </si>
  <si>
    <t>Niet voor KOT in aanmerking komend (uurtarief)</t>
  </si>
  <si>
    <t>Niet voor KOT in aanmerking komend (boven maximum)</t>
  </si>
  <si>
    <t>In aanmerking komend voor berekening kinderopvangtoeslag</t>
  </si>
  <si>
    <t>Indicatie kinderopvangtoeslag per maand</t>
  </si>
  <si>
    <t>Volg ons ook op Facebook</t>
  </si>
  <si>
    <t>hanteren tarief</t>
  </si>
  <si>
    <t>Gastouder 0-13</t>
  </si>
  <si>
    <t>Volg ons ook op Instagram</t>
  </si>
  <si>
    <t>https://www.instagram.com/kinderopvangwijzer/</t>
  </si>
  <si>
    <t>https://www.kinderopvang-wijzer.nl/info-categorie/kinderopvangtoeslag/</t>
  </si>
  <si>
    <t>https://www.kinderopvang-wijzer.nl/</t>
  </si>
  <si>
    <t>https://www.facebook.com/kinderopvangwijzer</t>
  </si>
  <si>
    <t>Percentage gedeelte boven uurtarief</t>
  </si>
  <si>
    <t>Totaal netto bijdrage</t>
  </si>
  <si>
    <t>Indicatie verlaging van uw netto bijdrage per maand</t>
  </si>
  <si>
    <t>Jouw aandeel in bruto kosten kinderopvang</t>
  </si>
  <si>
    <t>Te hanteren uurtarief</t>
  </si>
  <si>
    <t>Niet in aanmerking komend (boven maximum uurtarief)</t>
  </si>
  <si>
    <t>Niet in aanmerking komend (boven maximum uuraantal)</t>
  </si>
  <si>
    <t>Eigen bijdrage (minimaal gedeelte te betalen)</t>
  </si>
  <si>
    <t>Totaal eigen bijdrage (de maandelijke netto kosten)</t>
  </si>
  <si>
    <t>Opbouw totaal eigen bijdrage (de maandelijkse netto kosten)</t>
  </si>
  <si>
    <t>Aandeel in netto kosten door hoger uurtarief</t>
  </si>
  <si>
    <t>Uw aandeel in kosten kinderopvang wegens hogere uurtarief/afname</t>
  </si>
  <si>
    <t>Aan deze berekening kunnen geen rechten worden ontleend, het betreft een indicatie. Wijzigingen voorbehouden</t>
  </si>
  <si>
    <t>https://www.kinderopvanggratis.nl/</t>
  </si>
  <si>
    <t>Informatie over (bijna) gratis kinderopvang</t>
  </si>
  <si>
    <t>Uw aandeel in bruto kosten kinderopvang (4% )</t>
  </si>
  <si>
    <t xml:space="preserve">  </t>
  </si>
  <si>
    <t>Dit model gaat ervan uit dat u recht heeft op KOT</t>
  </si>
  <si>
    <t>Berekening netto kosten per maand in 2024</t>
  </si>
  <si>
    <t>Onderstaande berekening is een indicatie wat uw netto eigen bijdrage zou zijn als de bijna "gratis" kinderopvang in 2027 zou worden ingevoerd. Deze is gebaseerd op de thans bekende gegevens. De plannen hierover zijn nog niet volledig uitgewerkt/bekend. Voorlopig is dit alleen geldend voor WERKENDE ouders</t>
  </si>
  <si>
    <t xml:space="preserve">Bereken de netto eigen bijdrage kinderopvangkosten 2024 - bijdrage kinderopvangtoeslag - per maand </t>
  </si>
  <si>
    <t>Uuurtarieven KOT 2024 na extra wijziging</t>
  </si>
  <si>
    <t>Versie 2.2 d.d. 7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</si>
</sst>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2" formatCode="_ &quot;€&quot;\ * #,##0_ ;_ &quot;€&quot;\ * \-#,##0_ ;_ &quot;€&quot;\ * &quot;-&quot;_ ;_ @_ "/>
    <numFmt numFmtId="44" formatCode="_ &quot;€&quot;\ * #,##0.00_ ;_ &quot;€&quot;\ * \-#,##0.00_ ;_ &quot;€&quot;\ * &quot;-&quot;??_ ;_ @_ "/>
  </numFmts>
  <fonts count="16" x14ac:knownFonts="1">
    <font>
      <sz val="11"/>
      <color theme="1"/>
      <name val="Calibri"/>
      <family val="2"/>
      <scheme val="minor"/>
    </font>
    <font>
      <u/>
      <sz val="11"/>
      <color theme="10"/>
      <name val="Calibri"/>
      <family val="2"/>
      <scheme val="minor"/>
    </font>
    <font>
      <b/>
      <sz val="11"/>
      <color theme="1"/>
      <name val="Calibri"/>
      <family val="2"/>
      <scheme val="minor"/>
    </font>
    <font>
      <sz val="11"/>
      <color theme="1"/>
      <name val="Arial Narrow"/>
      <family val="2"/>
    </font>
    <font>
      <sz val="10"/>
      <color rgb="FF4D4D4D"/>
      <name val="Segoe UI"/>
      <family val="2"/>
    </font>
    <font>
      <b/>
      <sz val="14"/>
      <color theme="1"/>
      <name val="Arial"/>
      <family val="2"/>
    </font>
    <font>
      <sz val="11"/>
      <color theme="1"/>
      <name val="Arial"/>
      <family val="2"/>
    </font>
    <font>
      <b/>
      <sz val="11"/>
      <color theme="1"/>
      <name val="Arial"/>
      <family val="2"/>
    </font>
    <font>
      <b/>
      <sz val="12"/>
      <color rgb="FFFF0000"/>
      <name val="Arial"/>
      <family val="2"/>
    </font>
    <font>
      <sz val="11"/>
      <color rgb="FFFF0000"/>
      <name val="Arial"/>
      <family val="2"/>
    </font>
    <font>
      <b/>
      <sz val="11"/>
      <color rgb="FFFF0000"/>
      <name val="Arial"/>
      <family val="2"/>
    </font>
    <font>
      <u val="singleAccounting"/>
      <sz val="11"/>
      <color theme="1"/>
      <name val="Arial"/>
      <family val="2"/>
    </font>
    <font>
      <sz val="8"/>
      <color theme="1"/>
      <name val="Arial"/>
      <family val="2"/>
    </font>
    <font>
      <sz val="9"/>
      <color theme="1"/>
      <name val="Arial"/>
      <family val="2"/>
    </font>
    <font>
      <u/>
      <sz val="9"/>
      <color theme="10"/>
      <name val="Arial"/>
      <family val="2"/>
    </font>
    <font>
      <sz val="1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2F4F7"/>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04">
    <xf numFmtId="0" fontId="0" fillId="0" borderId="0" xfId="0"/>
    <xf numFmtId="44" fontId="0" fillId="0" borderId="0" xfId="0" applyNumberFormat="1"/>
    <xf numFmtId="2" fontId="0" fillId="0" borderId="0" xfId="0" applyNumberFormat="1"/>
    <xf numFmtId="0" fontId="0" fillId="0" borderId="0" xfId="0" applyAlignment="1">
      <alignment horizontal="right"/>
    </xf>
    <xf numFmtId="0" fontId="3" fillId="0" borderId="0" xfId="0" applyFont="1" applyProtection="1">
      <protection locked="0"/>
    </xf>
    <xf numFmtId="44" fontId="2" fillId="0" borderId="0" xfId="0" applyNumberFormat="1" applyFont="1"/>
    <xf numFmtId="0" fontId="2" fillId="0" borderId="0" xfId="0" applyFont="1"/>
    <xf numFmtId="0" fontId="4" fillId="4" borderId="0" xfId="0" applyFont="1" applyFill="1" applyAlignment="1">
      <alignment vertical="center" wrapText="1"/>
    </xf>
    <xf numFmtId="3" fontId="4" fillId="4" borderId="0" xfId="0" applyNumberFormat="1" applyFont="1" applyFill="1" applyAlignment="1">
      <alignment vertical="center" wrapText="1"/>
    </xf>
    <xf numFmtId="4" fontId="0" fillId="0" borderId="0" xfId="0" applyNumberFormat="1"/>
    <xf numFmtId="0" fontId="6" fillId="0" borderId="0" xfId="0" applyFont="1"/>
    <xf numFmtId="42" fontId="6" fillId="0" borderId="0" xfId="0" applyNumberFormat="1" applyFont="1"/>
    <xf numFmtId="42" fontId="6" fillId="2" borderId="0" xfId="0" applyNumberFormat="1" applyFont="1" applyFill="1" applyProtection="1">
      <protection locked="0"/>
    </xf>
    <xf numFmtId="0" fontId="8" fillId="0" borderId="0" xfId="0" applyFont="1" applyAlignment="1">
      <alignment horizontal="right"/>
    </xf>
    <xf numFmtId="0" fontId="9" fillId="0" borderId="0" xfId="0" applyFont="1" applyAlignment="1">
      <alignment horizontal="left"/>
    </xf>
    <xf numFmtId="0" fontId="7" fillId="2" borderId="0" xfId="0" applyFont="1" applyFill="1" applyProtection="1">
      <protection locked="0"/>
    </xf>
    <xf numFmtId="2" fontId="6" fillId="2" borderId="0" xfId="0" applyNumberFormat="1" applyFont="1" applyFill="1" applyProtection="1">
      <protection locked="0"/>
    </xf>
    <xf numFmtId="44" fontId="6" fillId="2" borderId="0" xfId="0" applyNumberFormat="1" applyFont="1" applyFill="1" applyProtection="1">
      <protection locked="0"/>
    </xf>
    <xf numFmtId="0" fontId="7" fillId="3" borderId="2" xfId="0" applyFont="1" applyFill="1" applyBorder="1" applyProtection="1">
      <protection hidden="1"/>
    </xf>
    <xf numFmtId="0" fontId="6" fillId="3" borderId="1" xfId="0" applyFont="1" applyFill="1" applyBorder="1" applyProtection="1">
      <protection hidden="1"/>
    </xf>
    <xf numFmtId="42" fontId="6" fillId="3" borderId="1" xfId="0" applyNumberFormat="1" applyFont="1" applyFill="1" applyBorder="1" applyProtection="1">
      <protection hidden="1"/>
    </xf>
    <xf numFmtId="42" fontId="6" fillId="3" borderId="3" xfId="0" applyNumberFormat="1" applyFont="1" applyFill="1" applyBorder="1" applyProtection="1">
      <protection hidden="1"/>
    </xf>
    <xf numFmtId="0" fontId="6" fillId="3" borderId="7" xfId="0" applyFont="1" applyFill="1" applyBorder="1" applyProtection="1">
      <protection hidden="1"/>
    </xf>
    <xf numFmtId="0" fontId="6" fillId="3" borderId="0" xfId="0" applyFont="1" applyFill="1" applyProtection="1">
      <protection hidden="1"/>
    </xf>
    <xf numFmtId="42" fontId="6" fillId="3" borderId="0" xfId="0" applyNumberFormat="1" applyFont="1" applyFill="1" applyProtection="1">
      <protection hidden="1"/>
    </xf>
    <xf numFmtId="42" fontId="6" fillId="3" borderId="8" xfId="0" applyNumberFormat="1" applyFont="1" applyFill="1" applyBorder="1" applyProtection="1">
      <protection hidden="1"/>
    </xf>
    <xf numFmtId="42" fontId="11" fillId="3" borderId="0" xfId="0" applyNumberFormat="1" applyFont="1" applyFill="1" applyProtection="1">
      <protection hidden="1"/>
    </xf>
    <xf numFmtId="42" fontId="11" fillId="3" borderId="8" xfId="0" applyNumberFormat="1" applyFont="1" applyFill="1" applyBorder="1" applyProtection="1">
      <protection hidden="1"/>
    </xf>
    <xf numFmtId="0" fontId="7" fillId="3" borderId="7" xfId="0" applyFont="1" applyFill="1" applyBorder="1" applyProtection="1">
      <protection hidden="1"/>
    </xf>
    <xf numFmtId="0" fontId="7" fillId="3" borderId="0" xfId="0" applyFont="1" applyFill="1" applyProtection="1">
      <protection hidden="1"/>
    </xf>
    <xf numFmtId="42" fontId="7" fillId="3" borderId="0" xfId="0" applyNumberFormat="1" applyFont="1" applyFill="1" applyProtection="1">
      <protection hidden="1"/>
    </xf>
    <xf numFmtId="42" fontId="7" fillId="3" borderId="8" xfId="0" applyNumberFormat="1" applyFont="1" applyFill="1" applyBorder="1" applyProtection="1">
      <protection hidden="1"/>
    </xf>
    <xf numFmtId="0" fontId="7" fillId="3" borderId="4" xfId="0" applyFont="1" applyFill="1" applyBorder="1" applyProtection="1">
      <protection hidden="1"/>
    </xf>
    <xf numFmtId="0" fontId="6" fillId="3" borderId="5" xfId="0" applyFont="1" applyFill="1" applyBorder="1" applyProtection="1">
      <protection hidden="1"/>
    </xf>
    <xf numFmtId="42" fontId="7" fillId="3" borderId="5" xfId="0" applyNumberFormat="1" applyFont="1" applyFill="1" applyBorder="1" applyProtection="1">
      <protection hidden="1"/>
    </xf>
    <xf numFmtId="42" fontId="7" fillId="3" borderId="6" xfId="0" applyNumberFormat="1" applyFont="1" applyFill="1" applyBorder="1" applyProtection="1">
      <protection hidden="1"/>
    </xf>
    <xf numFmtId="0" fontId="6" fillId="6" borderId="0" xfId="0" applyFont="1" applyFill="1"/>
    <xf numFmtId="0" fontId="7" fillId="6" borderId="0" xfId="0" applyFont="1" applyFill="1"/>
    <xf numFmtId="42" fontId="6" fillId="6" borderId="0" xfId="0" applyNumberFormat="1" applyFont="1" applyFill="1"/>
    <xf numFmtId="44" fontId="6" fillId="6" borderId="0" xfId="0" applyNumberFormat="1" applyFont="1" applyFill="1"/>
    <xf numFmtId="0" fontId="6" fillId="6" borderId="0" xfId="0" applyFont="1" applyFill="1" applyProtection="1">
      <protection hidden="1"/>
    </xf>
    <xf numFmtId="0" fontId="7" fillId="6" borderId="0" xfId="0" applyFont="1" applyFill="1" applyProtection="1">
      <protection hidden="1"/>
    </xf>
    <xf numFmtId="44" fontId="6" fillId="6" borderId="0" xfId="0" applyNumberFormat="1" applyFont="1" applyFill="1" applyProtection="1">
      <protection hidden="1"/>
    </xf>
    <xf numFmtId="42" fontId="6" fillId="6" borderId="0" xfId="0" applyNumberFormat="1" applyFont="1" applyFill="1" applyProtection="1">
      <protection hidden="1"/>
    </xf>
    <xf numFmtId="2" fontId="6" fillId="6" borderId="0" xfId="0" applyNumberFormat="1" applyFont="1" applyFill="1" applyProtection="1">
      <protection hidden="1"/>
    </xf>
    <xf numFmtId="4" fontId="6" fillId="6" borderId="0" xfId="0" applyNumberFormat="1" applyFont="1" applyFill="1" applyProtection="1">
      <protection hidden="1"/>
    </xf>
    <xf numFmtId="10" fontId="6" fillId="6" borderId="0" xfId="0" applyNumberFormat="1" applyFont="1" applyFill="1" applyProtection="1">
      <protection hidden="1"/>
    </xf>
    <xf numFmtId="42" fontId="7" fillId="6" borderId="0" xfId="0" applyNumberFormat="1" applyFont="1" applyFill="1" applyAlignment="1" applyProtection="1">
      <alignment horizontal="right"/>
      <protection hidden="1"/>
    </xf>
    <xf numFmtId="42" fontId="7" fillId="6" borderId="0" xfId="0" applyNumberFormat="1" applyFont="1" applyFill="1" applyProtection="1">
      <protection hidden="1"/>
    </xf>
    <xf numFmtId="42" fontId="11" fillId="6" borderId="0" xfId="0" applyNumberFormat="1" applyFont="1" applyFill="1" applyProtection="1">
      <protection hidden="1"/>
    </xf>
    <xf numFmtId="0" fontId="10" fillId="6" borderId="0" xfId="0" applyFont="1" applyFill="1"/>
    <xf numFmtId="0" fontId="6" fillId="6" borderId="0" xfId="0" applyFont="1" applyFill="1" applyProtection="1">
      <protection locked="0"/>
    </xf>
    <xf numFmtId="0" fontId="10" fillId="6" borderId="0" xfId="0" quotePrefix="1" applyFont="1" applyFill="1"/>
    <xf numFmtId="0" fontId="15" fillId="6" borderId="0" xfId="0" applyFont="1" applyFill="1" applyProtection="1">
      <protection hidden="1"/>
    </xf>
    <xf numFmtId="10" fontId="7" fillId="6" borderId="0" xfId="0" applyNumberFormat="1" applyFont="1" applyFill="1" applyProtection="1">
      <protection hidden="1"/>
    </xf>
    <xf numFmtId="0" fontId="6" fillId="6" borderId="9" xfId="0" applyFont="1" applyFill="1" applyBorder="1" applyProtection="1">
      <protection hidden="1"/>
    </xf>
    <xf numFmtId="0" fontId="6" fillId="6" borderId="10" xfId="0" applyFont="1" applyFill="1" applyBorder="1" applyProtection="1">
      <protection hidden="1"/>
    </xf>
    <xf numFmtId="42" fontId="6" fillId="6" borderId="10" xfId="0" applyNumberFormat="1" applyFont="1" applyFill="1" applyBorder="1" applyProtection="1">
      <protection hidden="1"/>
    </xf>
    <xf numFmtId="42" fontId="7" fillId="6" borderId="11" xfId="0" applyNumberFormat="1" applyFont="1" applyFill="1" applyBorder="1" applyProtection="1">
      <protection hidden="1"/>
    </xf>
    <xf numFmtId="0" fontId="6" fillId="6" borderId="12" xfId="0" applyFont="1" applyFill="1" applyBorder="1" applyProtection="1">
      <protection hidden="1"/>
    </xf>
    <xf numFmtId="42" fontId="6" fillId="6" borderId="5" xfId="0" applyNumberFormat="1" applyFont="1" applyFill="1" applyBorder="1" applyProtection="1">
      <protection hidden="1"/>
    </xf>
    <xf numFmtId="42" fontId="7" fillId="6" borderId="14" xfId="0" applyNumberFormat="1" applyFont="1" applyFill="1" applyBorder="1" applyProtection="1">
      <protection hidden="1"/>
    </xf>
    <xf numFmtId="42" fontId="7" fillId="6" borderId="13" xfId="0" applyNumberFormat="1" applyFont="1" applyFill="1" applyBorder="1" applyProtection="1">
      <protection hidden="1"/>
    </xf>
    <xf numFmtId="6" fontId="7" fillId="6" borderId="0" xfId="0" applyNumberFormat="1" applyFont="1" applyFill="1" applyProtection="1">
      <protection hidden="1"/>
    </xf>
    <xf numFmtId="6" fontId="7" fillId="6" borderId="13" xfId="0" applyNumberFormat="1" applyFont="1" applyFill="1" applyBorder="1" applyProtection="1">
      <protection hidden="1"/>
    </xf>
    <xf numFmtId="0" fontId="7" fillId="6" borderId="15" xfId="0" applyFont="1" applyFill="1" applyBorder="1" applyProtection="1">
      <protection hidden="1"/>
    </xf>
    <xf numFmtId="0" fontId="6" fillId="6" borderId="16" xfId="0" applyFont="1" applyFill="1" applyBorder="1" applyProtection="1">
      <protection hidden="1"/>
    </xf>
    <xf numFmtId="42" fontId="7" fillId="6" borderId="16" xfId="0" applyNumberFormat="1" applyFont="1" applyFill="1" applyBorder="1" applyProtection="1">
      <protection hidden="1"/>
    </xf>
    <xf numFmtId="42" fontId="7" fillId="6" borderId="17" xfId="0" applyNumberFormat="1" applyFont="1" applyFill="1" applyBorder="1" applyProtection="1">
      <protection hidden="1"/>
    </xf>
    <xf numFmtId="0" fontId="13" fillId="6" borderId="2" xfId="0" applyFont="1" applyFill="1" applyBorder="1"/>
    <xf numFmtId="0" fontId="13" fillId="6" borderId="1" xfId="0" applyFont="1" applyFill="1" applyBorder="1"/>
    <xf numFmtId="0" fontId="14" fillId="6" borderId="1" xfId="1" applyFont="1" applyFill="1" applyBorder="1" applyAlignment="1" applyProtection="1">
      <protection locked="0" hidden="1"/>
    </xf>
    <xf numFmtId="0" fontId="13" fillId="6" borderId="3" xfId="0" applyFont="1" applyFill="1" applyBorder="1"/>
    <xf numFmtId="0" fontId="13" fillId="6" borderId="7" xfId="0" applyFont="1" applyFill="1" applyBorder="1"/>
    <xf numFmtId="0" fontId="14" fillId="6" borderId="0" xfId="1" applyFont="1" applyFill="1" applyBorder="1" applyAlignment="1" applyProtection="1">
      <protection locked="0" hidden="1"/>
    </xf>
    <xf numFmtId="0" fontId="13" fillId="6" borderId="8" xfId="0" applyFont="1" applyFill="1" applyBorder="1"/>
    <xf numFmtId="0" fontId="14" fillId="6" borderId="0" xfId="1" applyFont="1" applyFill="1" applyBorder="1" applyProtection="1">
      <protection locked="0" hidden="1"/>
    </xf>
    <xf numFmtId="42" fontId="13" fillId="6" borderId="8" xfId="0" applyNumberFormat="1" applyFont="1" applyFill="1" applyBorder="1"/>
    <xf numFmtId="0" fontId="13" fillId="6" borderId="4" xfId="0" applyFont="1" applyFill="1" applyBorder="1"/>
    <xf numFmtId="0" fontId="13" fillId="6" borderId="5" xfId="0" applyFont="1" applyFill="1" applyBorder="1"/>
    <xf numFmtId="0" fontId="14" fillId="6" borderId="5" xfId="1" applyFont="1" applyFill="1" applyBorder="1" applyProtection="1">
      <protection locked="0" hidden="1"/>
    </xf>
    <xf numFmtId="42" fontId="13" fillId="6" borderId="6" xfId="0" applyNumberFormat="1" applyFont="1" applyFill="1" applyBorder="1"/>
    <xf numFmtId="0" fontId="13" fillId="6" borderId="0" xfId="0" applyFont="1" applyFill="1"/>
    <xf numFmtId="0" fontId="7" fillId="0" borderId="0" xfId="0" applyFont="1" applyAlignment="1">
      <alignment horizontal="center" wrapText="1"/>
    </xf>
    <xf numFmtId="0" fontId="5" fillId="3" borderId="2" xfId="0" applyFont="1" applyFill="1" applyBorder="1" applyAlignment="1">
      <alignment horizontal="center" wrapText="1"/>
    </xf>
    <xf numFmtId="0" fontId="5" fillId="3" borderId="1" xfId="0" applyFont="1" applyFill="1" applyBorder="1" applyAlignment="1">
      <alignment horizontal="center" wrapText="1"/>
    </xf>
    <xf numFmtId="0" fontId="5" fillId="3" borderId="3" xfId="0" applyFont="1" applyFill="1" applyBorder="1" applyAlignment="1">
      <alignment horizontal="center" wrapText="1"/>
    </xf>
    <xf numFmtId="0" fontId="1" fillId="3" borderId="7" xfId="1" applyFill="1" applyBorder="1" applyAlignment="1">
      <alignment horizontal="center"/>
    </xf>
    <xf numFmtId="0" fontId="1" fillId="3" borderId="0" xfId="1" applyFill="1" applyBorder="1" applyAlignment="1">
      <alignment horizontal="center"/>
    </xf>
    <xf numFmtId="0" fontId="1" fillId="3" borderId="8" xfId="1" applyFill="1" applyBorder="1" applyAlignment="1">
      <alignment horizontal="center"/>
    </xf>
    <xf numFmtId="0" fontId="12" fillId="6" borderId="0" xfId="0" applyFont="1" applyFill="1" applyAlignment="1">
      <alignment horizontal="center"/>
    </xf>
    <xf numFmtId="0" fontId="7" fillId="5" borderId="9" xfId="0" applyFont="1" applyFill="1" applyBorder="1" applyAlignment="1" applyProtection="1">
      <alignment horizontal="center" wrapText="1"/>
      <protection hidden="1"/>
    </xf>
    <xf numFmtId="0" fontId="7" fillId="5" borderId="10" xfId="0" applyFont="1" applyFill="1" applyBorder="1" applyAlignment="1" applyProtection="1">
      <alignment horizontal="center" wrapText="1"/>
      <protection hidden="1"/>
    </xf>
    <xf numFmtId="0" fontId="7" fillId="5" borderId="11" xfId="0" applyFont="1" applyFill="1" applyBorder="1" applyAlignment="1" applyProtection="1">
      <alignment horizontal="center" wrapText="1"/>
      <protection hidden="1"/>
    </xf>
    <xf numFmtId="0" fontId="7" fillId="5" borderId="15" xfId="0" applyFont="1" applyFill="1" applyBorder="1" applyAlignment="1" applyProtection="1">
      <alignment horizontal="center" wrapText="1"/>
      <protection hidden="1"/>
    </xf>
    <xf numFmtId="0" fontId="7" fillId="5" borderId="16" xfId="0" applyFont="1" applyFill="1" applyBorder="1" applyAlignment="1" applyProtection="1">
      <alignment horizontal="center" wrapText="1"/>
      <protection hidden="1"/>
    </xf>
    <xf numFmtId="0" fontId="7" fillId="5" borderId="17" xfId="0" applyFont="1" applyFill="1" applyBorder="1" applyAlignment="1" applyProtection="1">
      <alignment horizontal="center" wrapText="1"/>
      <protection hidden="1"/>
    </xf>
    <xf numFmtId="0" fontId="8" fillId="6" borderId="0" xfId="0" applyFont="1" applyFill="1" applyAlignment="1" applyProtection="1">
      <alignment horizontal="center" wrapText="1"/>
      <protection hidden="1"/>
    </xf>
    <xf numFmtId="0" fontId="5" fillId="3" borderId="7" xfId="0" applyFont="1" applyFill="1" applyBorder="1" applyAlignment="1">
      <alignment horizontal="center" wrapText="1"/>
    </xf>
    <xf numFmtId="0" fontId="5" fillId="3" borderId="0" xfId="0" applyFont="1" applyFill="1" applyAlignment="1">
      <alignment horizontal="center" wrapText="1"/>
    </xf>
    <xf numFmtId="0" fontId="5" fillId="3" borderId="8" xfId="0" applyFont="1" applyFill="1" applyBorder="1" applyAlignment="1">
      <alignment horizontal="center" wrapText="1"/>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kinderopvangwijzer" TargetMode="External"/><Relationship Id="rId7" Type="http://schemas.openxmlformats.org/officeDocument/2006/relationships/printerSettings" Target="../printerSettings/printerSettings1.bin"/><Relationship Id="rId2" Type="http://schemas.openxmlformats.org/officeDocument/2006/relationships/hyperlink" Target="https://www.kinderopvang-wijzer.nl/" TargetMode="External"/><Relationship Id="rId1" Type="http://schemas.openxmlformats.org/officeDocument/2006/relationships/hyperlink" Target="https://www.kinderopvang-wijzer.nl/" TargetMode="External"/><Relationship Id="rId6" Type="http://schemas.openxmlformats.org/officeDocument/2006/relationships/hyperlink" Target="https://www.kinderopvang-wijzer.nl/" TargetMode="External"/><Relationship Id="rId5" Type="http://schemas.openxmlformats.org/officeDocument/2006/relationships/hyperlink" Target="https://www.kinderopvanggratis.nl/" TargetMode="External"/><Relationship Id="rId4" Type="http://schemas.openxmlformats.org/officeDocument/2006/relationships/hyperlink" Target="https://www.instagram.com/kinderopvangwijz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5"/>
  <sheetViews>
    <sheetView tabSelected="1" topLeftCell="A13" workbookViewId="0">
      <selection activeCell="E13" sqref="E13"/>
    </sheetView>
  </sheetViews>
  <sheetFormatPr defaultColWidth="0" defaultRowHeight="13.8" zeroHeight="1" x14ac:dyDescent="0.25"/>
  <cols>
    <col min="1" max="1" width="8.88671875" style="36" customWidth="1"/>
    <col min="2" max="2" width="52.21875" style="36" customWidth="1"/>
    <col min="3" max="3" width="15.33203125" style="36" customWidth="1"/>
    <col min="4" max="7" width="15.77734375" style="36" customWidth="1"/>
    <col min="8" max="8" width="12.77734375" style="38" customWidth="1"/>
    <col min="9" max="9" width="5.88671875" style="36" customWidth="1"/>
    <col min="10" max="16384" width="8.88671875" style="36" hidden="1"/>
  </cols>
  <sheetData>
    <row r="1" spans="2:8" ht="17.399999999999999" x14ac:dyDescent="0.3">
      <c r="B1" s="84" t="s">
        <v>64</v>
      </c>
      <c r="C1" s="85"/>
      <c r="D1" s="85"/>
      <c r="E1" s="85"/>
      <c r="F1" s="85"/>
      <c r="G1" s="85"/>
      <c r="H1" s="86"/>
    </row>
    <row r="2" spans="2:8" ht="17.399999999999999" customHeight="1" x14ac:dyDescent="0.3">
      <c r="B2" s="98" t="s">
        <v>65</v>
      </c>
      <c r="C2" s="99"/>
      <c r="D2" s="99"/>
      <c r="E2" s="99"/>
      <c r="F2" s="99"/>
      <c r="G2" s="99"/>
      <c r="H2" s="100"/>
    </row>
    <row r="3" spans="2:8" ht="14.4" x14ac:dyDescent="0.3">
      <c r="B3" s="87" t="s">
        <v>42</v>
      </c>
      <c r="C3" s="88"/>
      <c r="D3" s="88"/>
      <c r="E3" s="88"/>
      <c r="F3" s="88"/>
      <c r="G3" s="88"/>
      <c r="H3" s="89"/>
    </row>
    <row r="4" spans="2:8" ht="14.4" x14ac:dyDescent="0.3">
      <c r="B4" s="101" t="s">
        <v>66</v>
      </c>
      <c r="C4" s="102"/>
      <c r="D4" s="102"/>
      <c r="E4" s="102"/>
      <c r="F4" s="102"/>
      <c r="G4" s="102"/>
      <c r="H4" s="103"/>
    </row>
    <row r="5" spans="2:8" x14ac:dyDescent="0.25"/>
    <row r="6" spans="2:8" x14ac:dyDescent="0.25">
      <c r="B6" s="37" t="s">
        <v>10</v>
      </c>
    </row>
    <row r="7" spans="2:8" ht="15.6" x14ac:dyDescent="0.3">
      <c r="B7" s="36" t="s">
        <v>19</v>
      </c>
      <c r="C7" s="12">
        <v>37500</v>
      </c>
      <c r="D7" s="13" t="s">
        <v>25</v>
      </c>
      <c r="E7" s="14" t="s">
        <v>31</v>
      </c>
      <c r="F7" s="10"/>
      <c r="G7" s="10"/>
    </row>
    <row r="8" spans="2:8" x14ac:dyDescent="0.25"/>
    <row r="9" spans="2:8" x14ac:dyDescent="0.25">
      <c r="B9" s="37" t="s">
        <v>61</v>
      </c>
      <c r="D9" s="50" t="s">
        <v>26</v>
      </c>
    </row>
    <row r="10" spans="2:8" x14ac:dyDescent="0.25">
      <c r="D10" s="51" t="s">
        <v>3</v>
      </c>
      <c r="E10" s="51" t="s">
        <v>4</v>
      </c>
      <c r="F10" s="51" t="s">
        <v>5</v>
      </c>
      <c r="G10" s="51" t="s">
        <v>7</v>
      </c>
    </row>
    <row r="11" spans="2:8" x14ac:dyDescent="0.25">
      <c r="B11" s="36" t="s">
        <v>23</v>
      </c>
      <c r="C11" s="52" t="s">
        <v>22</v>
      </c>
      <c r="D11" s="15" t="s">
        <v>29</v>
      </c>
      <c r="E11" s="15" t="s">
        <v>30</v>
      </c>
      <c r="F11" s="15" t="s">
        <v>30</v>
      </c>
      <c r="G11" s="15" t="s">
        <v>38</v>
      </c>
    </row>
    <row r="12" spans="2:8" x14ac:dyDescent="0.25">
      <c r="B12" s="36" t="s">
        <v>6</v>
      </c>
      <c r="C12" s="52" t="s">
        <v>24</v>
      </c>
      <c r="D12" s="16">
        <v>0</v>
      </c>
      <c r="E12" s="16">
        <v>0</v>
      </c>
      <c r="F12" s="16">
        <v>0</v>
      </c>
      <c r="G12" s="16">
        <v>0</v>
      </c>
    </row>
    <row r="13" spans="2:8" x14ac:dyDescent="0.25">
      <c r="B13" s="36" t="s">
        <v>9</v>
      </c>
      <c r="C13" s="52" t="s">
        <v>24</v>
      </c>
      <c r="D13" s="17">
        <v>10</v>
      </c>
      <c r="E13" s="17">
        <v>9</v>
      </c>
      <c r="F13" s="17">
        <v>9</v>
      </c>
      <c r="G13" s="17">
        <v>8</v>
      </c>
    </row>
    <row r="14" spans="2:8" x14ac:dyDescent="0.25"/>
    <row r="15" spans="2:8" x14ac:dyDescent="0.25">
      <c r="B15" s="40" t="s">
        <v>11</v>
      </c>
      <c r="C15" s="40"/>
      <c r="D15" s="42">
        <f>+D16</f>
        <v>10.25</v>
      </c>
      <c r="E15" s="42">
        <f t="shared" ref="E15:G15" si="0">+E16</f>
        <v>9.1199999999999992</v>
      </c>
      <c r="F15" s="42">
        <f t="shared" si="0"/>
        <v>9.1199999999999992</v>
      </c>
      <c r="G15" s="42">
        <f t="shared" si="0"/>
        <v>7.53</v>
      </c>
      <c r="H15" s="43"/>
    </row>
    <row r="16" spans="2:8" hidden="1" x14ac:dyDescent="0.25">
      <c r="B16" s="40" t="s">
        <v>48</v>
      </c>
      <c r="C16" s="40"/>
      <c r="D16" s="42">
        <f>+basisinfo!C13</f>
        <v>10.25</v>
      </c>
      <c r="E16" s="42">
        <f>+basisinfo!D13</f>
        <v>9.1199999999999992</v>
      </c>
      <c r="F16" s="42">
        <f>+basisinfo!E13</f>
        <v>9.1199999999999992</v>
      </c>
      <c r="G16" s="42">
        <f>+basisinfo!F13</f>
        <v>7.53</v>
      </c>
      <c r="H16" s="43"/>
    </row>
    <row r="17" spans="2:9" x14ac:dyDescent="0.25">
      <c r="B17" s="40" t="s">
        <v>12</v>
      </c>
      <c r="C17" s="40" t="s">
        <v>60</v>
      </c>
      <c r="D17" s="44">
        <f>VLOOKUP($C$7,tabelkot2024!$A$2:$D$71,3)</f>
        <v>90.9</v>
      </c>
      <c r="E17" s="44">
        <f>VLOOKUP($C$7,tabelkot2024!$A$2:$D$71,4)</f>
        <v>94.699999999999989</v>
      </c>
      <c r="F17" s="44">
        <f>VLOOKUP($C$7,tabelkot2024!$A$2:$D$71,4)</f>
        <v>94.699999999999989</v>
      </c>
      <c r="G17" s="44">
        <f>VLOOKUP($C$7,tabelkot2024!$A$2:$D$71,4)</f>
        <v>94.699999999999989</v>
      </c>
      <c r="H17" s="43"/>
    </row>
    <row r="18" spans="2:9" hidden="1" x14ac:dyDescent="0.25">
      <c r="B18" s="40" t="s">
        <v>16</v>
      </c>
      <c r="C18" s="40"/>
      <c r="D18" s="44">
        <f>IF(D12&gt;230,230,D12)</f>
        <v>0</v>
      </c>
      <c r="E18" s="44">
        <f t="shared" ref="E18:G18" si="1">IF(E12&gt;230,230,E12)</f>
        <v>0</v>
      </c>
      <c r="F18" s="44">
        <f t="shared" si="1"/>
        <v>0</v>
      </c>
      <c r="G18" s="44">
        <f t="shared" si="1"/>
        <v>0</v>
      </c>
      <c r="H18" s="43"/>
    </row>
    <row r="19" spans="2:9" ht="16.2" hidden="1" customHeight="1" x14ac:dyDescent="0.25">
      <c r="B19" s="40" t="s">
        <v>14</v>
      </c>
      <c r="C19" s="40"/>
      <c r="D19" s="45"/>
      <c r="E19" s="45"/>
      <c r="F19" s="45"/>
      <c r="G19" s="45"/>
      <c r="H19" s="43"/>
    </row>
    <row r="20" spans="2:9" ht="16.2" hidden="1" customHeight="1" x14ac:dyDescent="0.25">
      <c r="B20" s="40" t="s">
        <v>44</v>
      </c>
      <c r="C20" s="40"/>
      <c r="D20" s="46">
        <f>IF(D40&gt;0,D37/D40,0%)</f>
        <v>0</v>
      </c>
      <c r="E20" s="46">
        <f t="shared" ref="E20:H20" si="2">IF(E40&gt;0,E37/E40,0%)</f>
        <v>0</v>
      </c>
      <c r="F20" s="46">
        <f t="shared" si="2"/>
        <v>0</v>
      </c>
      <c r="G20" s="46">
        <f t="shared" si="2"/>
        <v>0</v>
      </c>
      <c r="H20" s="46">
        <f t="shared" si="2"/>
        <v>0</v>
      </c>
    </row>
    <row r="21" spans="2:9" hidden="1" x14ac:dyDescent="0.25">
      <c r="B21" s="40" t="s">
        <v>15</v>
      </c>
      <c r="C21" s="40"/>
      <c r="D21" s="44">
        <f>IF(D12&gt;230,D12-230,0)</f>
        <v>0</v>
      </c>
      <c r="E21" s="44">
        <f>IF(E12&gt;230,E12-230,0)</f>
        <v>0</v>
      </c>
      <c r="F21" s="44">
        <f>IF(F12&gt;230,F12-230,0)</f>
        <v>0</v>
      </c>
      <c r="G21" s="44">
        <f>IF(G12&gt;230,G12-230,0)</f>
        <v>0</v>
      </c>
      <c r="H21" s="43"/>
    </row>
    <row r="22" spans="2:9" hidden="1" x14ac:dyDescent="0.25">
      <c r="B22" s="40"/>
      <c r="C22" s="40"/>
      <c r="D22" s="46"/>
      <c r="E22" s="46"/>
      <c r="F22" s="46"/>
      <c r="G22" s="46"/>
      <c r="H22" s="47" t="s">
        <v>8</v>
      </c>
    </row>
    <row r="23" spans="2:9" hidden="1" x14ac:dyDescent="0.25">
      <c r="B23" s="41" t="s">
        <v>13</v>
      </c>
      <c r="C23" s="41"/>
      <c r="D23" s="48">
        <f>D12*D13</f>
        <v>0</v>
      </c>
      <c r="E23" s="48">
        <f>E12*E13</f>
        <v>0</v>
      </c>
      <c r="F23" s="48">
        <f>F12*F13</f>
        <v>0</v>
      </c>
      <c r="G23" s="48">
        <f>G12*G13</f>
        <v>0</v>
      </c>
      <c r="H23" s="48">
        <f>SUM(D23:G23)</f>
        <v>0</v>
      </c>
    </row>
    <row r="24" spans="2:9" hidden="1" x14ac:dyDescent="0.25">
      <c r="B24" s="40" t="s">
        <v>32</v>
      </c>
      <c r="C24" s="40"/>
      <c r="D24" s="43">
        <f>IF(D13&gt;D15,D12*(D13-D16),0)</f>
        <v>0</v>
      </c>
      <c r="E24" s="43">
        <f>IF(E13&gt;E15,E12*(E13-E16),0)</f>
        <v>0</v>
      </c>
      <c r="F24" s="43">
        <f>IF(F13&gt;F15,F12*(F13-F16),0)</f>
        <v>0</v>
      </c>
      <c r="G24" s="43">
        <f>IF(G13&gt;G15,G12*(G13-G16),0)</f>
        <v>0</v>
      </c>
      <c r="H24" s="43">
        <f>SUM(D24:G24)</f>
        <v>0</v>
      </c>
    </row>
    <row r="25" spans="2:9" ht="15.6" hidden="1" x14ac:dyDescent="0.4">
      <c r="B25" s="40" t="s">
        <v>33</v>
      </c>
      <c r="C25" s="40"/>
      <c r="D25" s="49">
        <f>D21*D16</f>
        <v>0</v>
      </c>
      <c r="E25" s="49">
        <f>E21*E16</f>
        <v>0</v>
      </c>
      <c r="F25" s="49">
        <f>F21*F16</f>
        <v>0</v>
      </c>
      <c r="G25" s="49">
        <f>G21*G16</f>
        <v>0</v>
      </c>
      <c r="H25" s="49">
        <f t="shared" ref="H25" si="3">SUM(D25:G25)</f>
        <v>0</v>
      </c>
    </row>
    <row r="26" spans="2:9" hidden="1" x14ac:dyDescent="0.25">
      <c r="B26" s="40"/>
      <c r="C26" s="40"/>
      <c r="D26" s="43"/>
      <c r="E26" s="43"/>
      <c r="F26" s="43"/>
      <c r="G26" s="43"/>
      <c r="H26" s="43"/>
      <c r="I26" s="39"/>
    </row>
    <row r="27" spans="2:9" hidden="1" x14ac:dyDescent="0.25">
      <c r="B27" s="41" t="s">
        <v>34</v>
      </c>
      <c r="C27" s="41"/>
      <c r="D27" s="48">
        <f>D23-D24-D25</f>
        <v>0</v>
      </c>
      <c r="E27" s="48">
        <f t="shared" ref="E27:H27" si="4">E23-E24-E25</f>
        <v>0</v>
      </c>
      <c r="F27" s="48">
        <f t="shared" si="4"/>
        <v>0</v>
      </c>
      <c r="G27" s="48">
        <f t="shared" si="4"/>
        <v>0</v>
      </c>
      <c r="H27" s="48">
        <f t="shared" si="4"/>
        <v>0</v>
      </c>
    </row>
    <row r="28" spans="2:9" hidden="1" x14ac:dyDescent="0.25">
      <c r="B28" s="40" t="s">
        <v>35</v>
      </c>
      <c r="C28" s="40"/>
      <c r="D28" s="43">
        <f>D27*D17%</f>
        <v>0</v>
      </c>
      <c r="E28" s="43">
        <f>E27*E17%</f>
        <v>0</v>
      </c>
      <c r="F28" s="43">
        <f>F27*F17%</f>
        <v>0</v>
      </c>
      <c r="G28" s="43">
        <f>G27*G17%</f>
        <v>0</v>
      </c>
      <c r="H28" s="43">
        <f>SUM(D28:G28)</f>
        <v>0</v>
      </c>
    </row>
    <row r="29" spans="2:9" hidden="1" x14ac:dyDescent="0.25">
      <c r="B29" s="40"/>
      <c r="C29" s="40"/>
      <c r="D29" s="43"/>
      <c r="E29" s="43"/>
      <c r="F29" s="43"/>
      <c r="G29" s="43"/>
      <c r="H29" s="43"/>
    </row>
    <row r="30" spans="2:9" x14ac:dyDescent="0.25">
      <c r="B30" s="40"/>
      <c r="C30" s="40"/>
      <c r="D30" s="43"/>
      <c r="E30" s="43"/>
      <c r="F30" s="43"/>
      <c r="G30" s="43"/>
      <c r="H30" s="43"/>
    </row>
    <row r="31" spans="2:9" x14ac:dyDescent="0.25">
      <c r="B31" s="18" t="s">
        <v>62</v>
      </c>
      <c r="C31" s="19"/>
      <c r="D31" s="20"/>
      <c r="E31" s="20"/>
      <c r="F31" s="20"/>
      <c r="G31" s="20"/>
      <c r="H31" s="21"/>
    </row>
    <row r="32" spans="2:9" x14ac:dyDescent="0.25">
      <c r="B32" s="22" t="s">
        <v>18</v>
      </c>
      <c r="C32" s="23"/>
      <c r="D32" s="24">
        <f>+D23</f>
        <v>0</v>
      </c>
      <c r="E32" s="24">
        <f>+E23</f>
        <v>0</v>
      </c>
      <c r="F32" s="24">
        <f>+F23</f>
        <v>0</v>
      </c>
      <c r="G32" s="24">
        <f>+G23</f>
        <v>0</v>
      </c>
      <c r="H32" s="25">
        <f>SUM(D32:G32)</f>
        <v>0</v>
      </c>
    </row>
    <row r="33" spans="2:8" ht="15.6" x14ac:dyDescent="0.4">
      <c r="B33" s="22" t="s">
        <v>17</v>
      </c>
      <c r="C33" s="23"/>
      <c r="D33" s="26">
        <f>+D28</f>
        <v>0</v>
      </c>
      <c r="E33" s="26">
        <f t="shared" ref="E33:G33" si="5">+E28</f>
        <v>0</v>
      </c>
      <c r="F33" s="26">
        <f t="shared" si="5"/>
        <v>0</v>
      </c>
      <c r="G33" s="26">
        <f t="shared" si="5"/>
        <v>0</v>
      </c>
      <c r="H33" s="27">
        <f>SUM(D33:G33)</f>
        <v>0</v>
      </c>
    </row>
    <row r="34" spans="2:8" s="37" customFormat="1" x14ac:dyDescent="0.25">
      <c r="B34" s="28" t="s">
        <v>52</v>
      </c>
      <c r="C34" s="29"/>
      <c r="D34" s="30">
        <f>D32-D33</f>
        <v>0</v>
      </c>
      <c r="E34" s="30">
        <f t="shared" ref="E34:H34" si="6">E32-E33</f>
        <v>0</v>
      </c>
      <c r="F34" s="30">
        <f t="shared" si="6"/>
        <v>0</v>
      </c>
      <c r="G34" s="30">
        <f t="shared" si="6"/>
        <v>0</v>
      </c>
      <c r="H34" s="31">
        <f t="shared" si="6"/>
        <v>0</v>
      </c>
    </row>
    <row r="35" spans="2:8" x14ac:dyDescent="0.25">
      <c r="B35" s="22"/>
      <c r="C35" s="23"/>
      <c r="D35" s="24"/>
      <c r="E35" s="24"/>
      <c r="F35" s="24"/>
      <c r="G35" s="24"/>
      <c r="H35" s="25"/>
    </row>
    <row r="36" spans="2:8" x14ac:dyDescent="0.25">
      <c r="B36" s="28" t="s">
        <v>53</v>
      </c>
      <c r="C36" s="23"/>
      <c r="D36" s="24"/>
      <c r="E36" s="24"/>
      <c r="F36" s="24"/>
      <c r="G36" s="24"/>
      <c r="H36" s="25"/>
    </row>
    <row r="37" spans="2:8" x14ac:dyDescent="0.25">
      <c r="B37" s="22" t="s">
        <v>49</v>
      </c>
      <c r="C37" s="23"/>
      <c r="D37" s="24">
        <f t="shared" ref="D37:G38" si="7">+D24</f>
        <v>0</v>
      </c>
      <c r="E37" s="24">
        <f t="shared" si="7"/>
        <v>0</v>
      </c>
      <c r="F37" s="24">
        <f t="shared" si="7"/>
        <v>0</v>
      </c>
      <c r="G37" s="24">
        <f t="shared" si="7"/>
        <v>0</v>
      </c>
      <c r="H37" s="25">
        <f>SUM(D37:G37)</f>
        <v>0</v>
      </c>
    </row>
    <row r="38" spans="2:8" x14ac:dyDescent="0.25">
      <c r="B38" s="22" t="s">
        <v>50</v>
      </c>
      <c r="C38" s="23"/>
      <c r="D38" s="24">
        <f t="shared" si="7"/>
        <v>0</v>
      </c>
      <c r="E38" s="24">
        <f t="shared" si="7"/>
        <v>0</v>
      </c>
      <c r="F38" s="24">
        <f t="shared" si="7"/>
        <v>0</v>
      </c>
      <c r="G38" s="24">
        <f t="shared" si="7"/>
        <v>0</v>
      </c>
      <c r="H38" s="25">
        <f>SUM(D38:G38)</f>
        <v>0</v>
      </c>
    </row>
    <row r="39" spans="2:8" ht="15.6" x14ac:dyDescent="0.4">
      <c r="B39" s="22" t="s">
        <v>51</v>
      </c>
      <c r="C39" s="23"/>
      <c r="D39" s="26">
        <f>D27-D28</f>
        <v>0</v>
      </c>
      <c r="E39" s="26">
        <f>E27-E28</f>
        <v>0</v>
      </c>
      <c r="F39" s="26">
        <f>F27-F28</f>
        <v>0</v>
      </c>
      <c r="G39" s="26">
        <f>G27-G28</f>
        <v>0</v>
      </c>
      <c r="H39" s="27">
        <f>SUM(D39:G39)</f>
        <v>0</v>
      </c>
    </row>
    <row r="40" spans="2:8" x14ac:dyDescent="0.25">
      <c r="B40" s="32" t="s">
        <v>52</v>
      </c>
      <c r="C40" s="33"/>
      <c r="D40" s="34">
        <f>SUM(D37:D39)</f>
        <v>0</v>
      </c>
      <c r="E40" s="34">
        <f>SUM(E37:E39)</f>
        <v>0</v>
      </c>
      <c r="F40" s="34">
        <f>SUM(F37:F39)</f>
        <v>0</v>
      </c>
      <c r="G40" s="34">
        <f>SUM(G37:G39)</f>
        <v>0</v>
      </c>
      <c r="H40" s="35">
        <f>SUM(H37:H39)</f>
        <v>0</v>
      </c>
    </row>
    <row r="41" spans="2:8" x14ac:dyDescent="0.25">
      <c r="B41" s="40"/>
      <c r="C41" s="40"/>
      <c r="D41" s="40"/>
      <c r="E41" s="40"/>
      <c r="F41" s="40"/>
      <c r="G41" s="40"/>
      <c r="H41" s="43"/>
    </row>
    <row r="42" spans="2:8" x14ac:dyDescent="0.25">
      <c r="B42" s="40" t="s">
        <v>47</v>
      </c>
      <c r="C42" s="40"/>
      <c r="D42" s="46">
        <f>IF(D$40&lt;&gt;0,D40/D$23,0)</f>
        <v>0</v>
      </c>
      <c r="E42" s="46">
        <f>IF(E$40&lt;&gt;0,E40/E$23,0)</f>
        <v>0</v>
      </c>
      <c r="F42" s="46">
        <f>IF(F$40&lt;&gt;0,F40/F$23,0)</f>
        <v>0</v>
      </c>
      <c r="G42" s="46">
        <f>IF(G$40&lt;&gt;0,G40/G$23,0)</f>
        <v>0</v>
      </c>
      <c r="H42" s="46">
        <f>IF(H$40&lt;&gt;0,H40/H$23,0)</f>
        <v>0</v>
      </c>
    </row>
    <row r="43" spans="2:8" x14ac:dyDescent="0.25">
      <c r="B43" s="40" t="s">
        <v>21</v>
      </c>
      <c r="C43" s="40"/>
      <c r="D43" s="46">
        <f>IF(D$40&lt;&gt;0,1-D42,0)</f>
        <v>0</v>
      </c>
      <c r="E43" s="46">
        <f t="shared" ref="E43:H43" si="8">IF(E$40&lt;&gt;0,1-E42,0)</f>
        <v>0</v>
      </c>
      <c r="F43" s="46">
        <f t="shared" si="8"/>
        <v>0</v>
      </c>
      <c r="G43" s="46">
        <f t="shared" si="8"/>
        <v>0</v>
      </c>
      <c r="H43" s="46">
        <f t="shared" si="8"/>
        <v>0</v>
      </c>
    </row>
    <row r="44" spans="2:8" x14ac:dyDescent="0.25">
      <c r="B44" s="40"/>
      <c r="C44" s="40"/>
      <c r="D44" s="46"/>
      <c r="E44" s="46"/>
      <c r="F44" s="46"/>
      <c r="G44" s="46"/>
      <c r="H44" s="46"/>
    </row>
    <row r="45" spans="2:8" x14ac:dyDescent="0.25">
      <c r="B45" s="53" t="s">
        <v>54</v>
      </c>
      <c r="C45" s="40"/>
      <c r="D45" s="54">
        <f>+D20</f>
        <v>0</v>
      </c>
      <c r="E45" s="54">
        <f>+E20</f>
        <v>0</v>
      </c>
      <c r="F45" s="54">
        <f>+F20</f>
        <v>0</v>
      </c>
      <c r="G45" s="54">
        <f>+G20</f>
        <v>0</v>
      </c>
      <c r="H45" s="54">
        <f>+H20</f>
        <v>0</v>
      </c>
    </row>
    <row r="46" spans="2:8" ht="35.4" customHeight="1" x14ac:dyDescent="0.3">
      <c r="B46" s="97" t="str">
        <f>IF(H45&gt;25%,"Een gedeelte van de maandelijkse kosten is dus het gevolg van het uurtarief van de kinderopvangorganisatie dat hoger is dan de maximale uurtariefvergoeding. Heb je wel eens een vergelijk gemaakt met de tarieven van een andere organisatie?"," ")</f>
        <v xml:space="preserve"> </v>
      </c>
      <c r="C46" s="97"/>
      <c r="D46" s="97"/>
      <c r="E46" s="97"/>
      <c r="F46" s="97"/>
      <c r="G46" s="97"/>
      <c r="H46" s="97"/>
    </row>
    <row r="47" spans="2:8" ht="14.4" thickBot="1" x14ac:dyDescent="0.3">
      <c r="B47" s="40"/>
      <c r="C47" s="40"/>
      <c r="D47" s="46"/>
      <c r="E47" s="46"/>
      <c r="F47" s="46"/>
      <c r="G47" s="46"/>
      <c r="H47" s="46"/>
    </row>
    <row r="48" spans="2:8" x14ac:dyDescent="0.25">
      <c r="B48" s="91" t="s">
        <v>63</v>
      </c>
      <c r="C48" s="92"/>
      <c r="D48" s="92"/>
      <c r="E48" s="92"/>
      <c r="F48" s="92"/>
      <c r="G48" s="92"/>
      <c r="H48" s="93"/>
    </row>
    <row r="49" spans="2:8" ht="33.6" customHeight="1" thickBot="1" x14ac:dyDescent="0.3">
      <c r="B49" s="94"/>
      <c r="C49" s="95"/>
      <c r="D49" s="95"/>
      <c r="E49" s="95"/>
      <c r="F49" s="95"/>
      <c r="G49" s="95"/>
      <c r="H49" s="96"/>
    </row>
    <row r="50" spans="2:8" x14ac:dyDescent="0.25">
      <c r="B50" s="55" t="s">
        <v>59</v>
      </c>
      <c r="C50" s="56"/>
      <c r="D50" s="57">
        <f>D27*4%</f>
        <v>0</v>
      </c>
      <c r="E50" s="57">
        <f t="shared" ref="E50:F50" si="9">E27*4%</f>
        <v>0</v>
      </c>
      <c r="F50" s="57">
        <f t="shared" si="9"/>
        <v>0</v>
      </c>
      <c r="G50" s="57">
        <f>G27*4%</f>
        <v>0</v>
      </c>
      <c r="H50" s="58">
        <f>SUM(D50:G50)</f>
        <v>0</v>
      </c>
    </row>
    <row r="51" spans="2:8" x14ac:dyDescent="0.25">
      <c r="B51" s="59" t="s">
        <v>55</v>
      </c>
      <c r="C51" s="40"/>
      <c r="D51" s="60">
        <f>+D37+D38</f>
        <v>0</v>
      </c>
      <c r="E51" s="60">
        <f>+E37+E38</f>
        <v>0</v>
      </c>
      <c r="F51" s="60">
        <f>+F37+F38</f>
        <v>0</v>
      </c>
      <c r="G51" s="60">
        <f>+G37+G38</f>
        <v>0</v>
      </c>
      <c r="H51" s="61">
        <f>SUM(D51:G51)</f>
        <v>0</v>
      </c>
    </row>
    <row r="52" spans="2:8" x14ac:dyDescent="0.25">
      <c r="B52" s="59" t="s">
        <v>45</v>
      </c>
      <c r="C52" s="40"/>
      <c r="D52" s="48">
        <f>D50+D51</f>
        <v>0</v>
      </c>
      <c r="E52" s="48">
        <f t="shared" ref="E52:G52" si="10">E50+E51</f>
        <v>0</v>
      </c>
      <c r="F52" s="48">
        <f t="shared" si="10"/>
        <v>0</v>
      </c>
      <c r="G52" s="48">
        <f t="shared" si="10"/>
        <v>0</v>
      </c>
      <c r="H52" s="62">
        <f>SUM(D52:G52)</f>
        <v>0</v>
      </c>
    </row>
    <row r="53" spans="2:8" x14ac:dyDescent="0.25">
      <c r="B53" s="59"/>
      <c r="C53" s="40"/>
      <c r="D53" s="48"/>
      <c r="E53" s="48"/>
      <c r="F53" s="48"/>
      <c r="G53" s="48"/>
      <c r="H53" s="62"/>
    </row>
    <row r="54" spans="2:8" x14ac:dyDescent="0.25">
      <c r="B54" s="59" t="s">
        <v>46</v>
      </c>
      <c r="C54" s="40"/>
      <c r="D54" s="63">
        <f>D40-D52</f>
        <v>0</v>
      </c>
      <c r="E54" s="63">
        <f>E40-E52</f>
        <v>0</v>
      </c>
      <c r="F54" s="63">
        <f>F40-F52</f>
        <v>0</v>
      </c>
      <c r="G54" s="63">
        <f>G40-G52</f>
        <v>0</v>
      </c>
      <c r="H54" s="64">
        <f>H40-H52</f>
        <v>0</v>
      </c>
    </row>
    <row r="55" spans="2:8" ht="14.4" thickBot="1" x14ac:dyDescent="0.3">
      <c r="B55" s="65" t="str">
        <f>IF(H54&gt;0,"Uw eigen bijdrage zou dus lager worden","Uw eigen bijdrage zou dus hoger worden")</f>
        <v>Uw eigen bijdrage zou dus hoger worden</v>
      </c>
      <c r="C55" s="66"/>
      <c r="D55" s="67"/>
      <c r="E55" s="67"/>
      <c r="F55" s="67"/>
      <c r="G55" s="67"/>
      <c r="H55" s="68"/>
    </row>
    <row r="56" spans="2:8" x14ac:dyDescent="0.25">
      <c r="B56" s="10"/>
      <c r="C56" s="10"/>
      <c r="D56" s="10"/>
      <c r="E56" s="10"/>
      <c r="F56" s="10"/>
      <c r="G56" s="10"/>
      <c r="H56" s="11"/>
    </row>
    <row r="57" spans="2:8" x14ac:dyDescent="0.25">
      <c r="B57" s="69" t="s">
        <v>27</v>
      </c>
      <c r="C57" s="70"/>
      <c r="D57" s="70"/>
      <c r="E57" s="71" t="s">
        <v>41</v>
      </c>
      <c r="F57" s="70"/>
      <c r="G57" s="70"/>
      <c r="H57" s="72"/>
    </row>
    <row r="58" spans="2:8" x14ac:dyDescent="0.25">
      <c r="B58" s="73" t="s">
        <v>28</v>
      </c>
      <c r="C58" s="82"/>
      <c r="D58" s="82"/>
      <c r="E58" s="74" t="s">
        <v>42</v>
      </c>
      <c r="F58" s="82"/>
      <c r="G58" s="82"/>
      <c r="H58" s="75"/>
    </row>
    <row r="59" spans="2:8" x14ac:dyDescent="0.25">
      <c r="B59" s="73" t="s">
        <v>36</v>
      </c>
      <c r="C59" s="82"/>
      <c r="D59" s="82"/>
      <c r="E59" s="76" t="s">
        <v>43</v>
      </c>
      <c r="F59" s="82"/>
      <c r="G59" s="82"/>
      <c r="H59" s="77"/>
    </row>
    <row r="60" spans="2:8" x14ac:dyDescent="0.25">
      <c r="B60" s="78" t="s">
        <v>39</v>
      </c>
      <c r="C60" s="79"/>
      <c r="D60" s="79"/>
      <c r="E60" s="80" t="s">
        <v>40</v>
      </c>
      <c r="F60" s="79"/>
      <c r="G60" s="79"/>
      <c r="H60" s="81"/>
    </row>
    <row r="61" spans="2:8" hidden="1" x14ac:dyDescent="0.25">
      <c r="B61" s="78" t="s">
        <v>58</v>
      </c>
      <c r="C61" s="79"/>
      <c r="D61" s="79"/>
      <c r="E61" s="80" t="s">
        <v>57</v>
      </c>
      <c r="F61" s="79"/>
      <c r="G61" s="79"/>
      <c r="H61" s="81"/>
    </row>
    <row r="62" spans="2:8" ht="28.2" customHeight="1" x14ac:dyDescent="0.25">
      <c r="B62" s="83" t="s">
        <v>56</v>
      </c>
      <c r="C62" s="83"/>
      <c r="D62" s="83"/>
      <c r="E62" s="83"/>
      <c r="F62" s="83"/>
      <c r="G62" s="83"/>
      <c r="H62" s="83"/>
    </row>
    <row r="63" spans="2:8" x14ac:dyDescent="0.25">
      <c r="B63" s="90" t="s">
        <v>66</v>
      </c>
      <c r="C63" s="90"/>
      <c r="D63" s="90"/>
      <c r="E63" s="90"/>
      <c r="F63" s="90"/>
      <c r="G63" s="90"/>
      <c r="H63" s="90"/>
    </row>
    <row r="64" spans="2:8" x14ac:dyDescent="0.25"/>
    <row r="65" x14ac:dyDescent="0.25"/>
  </sheetData>
  <sheetProtection algorithmName="SHA-512" hashValue="gCQ3XYei4y8PxzfLAJMg1k40kSJLi6D6mi1UZDhDFDaMJFNm/5A7yt3odKpZs7kr1GXJ2KDS/gvOP1PXx56Dig==" saltValue="8Cs/j3s+2R1hsCB5fFPV6g==" spinCount="100000" sheet="1" selectLockedCells="1"/>
  <mergeCells count="8">
    <mergeCell ref="B62:H62"/>
    <mergeCell ref="B1:H1"/>
    <mergeCell ref="B3:H3"/>
    <mergeCell ref="B63:H63"/>
    <mergeCell ref="B48:H49"/>
    <mergeCell ref="B46:H46"/>
    <mergeCell ref="B2:H2"/>
    <mergeCell ref="B4:H4"/>
  </mergeCells>
  <dataValidations xWindow="795" yWindow="724" count="3">
    <dataValidation type="whole" errorStyle="information" allowBlank="1" showInputMessage="1" showErrorMessage="1" errorTitle="Foutmelding" error="Een heel getal tussen 0 en 999.999" sqref="C7" xr:uid="{00000000-0002-0000-0000-000000000000}">
      <formula1>0</formula1>
      <formula2>999999</formula2>
    </dataValidation>
    <dataValidation type="decimal" allowBlank="1" showInputMessage="1" showErrorMessage="1" errorTitle="Fout" error="Voer een uurtarief in tussen 5,00 en 25,00" promptTitle="Voer het uurtarief" prompt="Voer het uurtarief in wat de _x000a_organisatie in rekening brengt_x000a_" sqref="D13:G13" xr:uid="{00000000-0002-0000-0000-000001000000}">
      <formula1>5</formula1>
      <formula2>25</formula2>
    </dataValidation>
    <dataValidation type="decimal" allowBlank="1" showInputMessage="1" showErrorMessage="1" errorTitle="Fout" error="Voer hier de kinderopvanguren in , een getal tussen 0 en 260" promptTitle="Voer aantal maanduren in" prompt="Voer hier het aantal kinderopvang uren per maand in welke door de organisatie in rekening wordt gebracht_x000a_" sqref="D12:G12" xr:uid="{00000000-0002-0000-0000-000002000000}">
      <formula1>0</formula1>
      <formula2>260</formula2>
    </dataValidation>
  </dataValidations>
  <hyperlinks>
    <hyperlink ref="B3" r:id="rId1" xr:uid="{00000000-0004-0000-0000-000000000000}"/>
    <hyperlink ref="E58" r:id="rId2" xr:uid="{00000000-0004-0000-0000-000001000000}"/>
    <hyperlink ref="E59" r:id="rId3" xr:uid="{00000000-0004-0000-0000-000002000000}"/>
    <hyperlink ref="E60" r:id="rId4" xr:uid="{00000000-0004-0000-0000-000003000000}"/>
    <hyperlink ref="E61" r:id="rId5" xr:uid="{00000000-0004-0000-0000-000004000000}"/>
    <hyperlink ref="B3:H3" r:id="rId6" display="https://www.kinderopvang-wijzer.nl/" xr:uid="{00000000-0004-0000-0000-000005000000}"/>
  </hyperlinks>
  <pageMargins left="0.70866141732283472" right="0.70866141732283472" top="0.74803149606299213" bottom="0.74803149606299213" header="0.31496062992125984" footer="0.31496062992125984"/>
  <pageSetup paperSize="9" scale="86" fitToHeight="0" orientation="landscape" horizontalDpi="4294967295" verticalDpi="4294967295" r:id="rId7"/>
  <rowBreaks count="1" manualBreakCount="1">
    <brk id="47" max="16383" man="1"/>
  </rowBreaks>
  <extLst>
    <ext xmlns:x14="http://schemas.microsoft.com/office/spreadsheetml/2009/9/main" uri="{CCE6A557-97BC-4b89-ADB6-D9C93CAAB3DF}">
      <x14:dataValidations xmlns:xm="http://schemas.microsoft.com/office/excel/2006/main" xWindow="795" yWindow="724" count="1">
        <x14:dataValidation type="list" allowBlank="1" showInputMessage="1" showErrorMessage="1" promptTitle="Selecteer opvangvorm" prompt="Selecteer opvangvorm KDV (kinderdagverblijf), BSO (buitenschoolse opvang) of Gastouderopvang" xr:uid="{00000000-0002-0000-0000-000003000000}">
          <x14:formula1>
            <xm:f>basisinfo!$A$1:$A$3</xm:f>
          </x14:formula1>
          <xm:sqref>D11:G11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
  <sheetViews>
    <sheetView workbookViewId="0">
      <selection activeCell="F2" sqref="F2"/>
    </sheetView>
  </sheetViews>
  <sheetFormatPr defaultRowHeight="14.4" x14ac:dyDescent="0.3"/>
  <cols>
    <col min="1" max="1" width="32.21875" style="3" bestFit="1" customWidth="1"/>
    <col min="2" max="2" width="36.33203125" style="3" bestFit="1" customWidth="1"/>
    <col min="3" max="3" width="34.21875" style="2" bestFit="1" customWidth="1"/>
    <col min="4" max="4" width="43.6640625" style="2" bestFit="1" customWidth="1"/>
  </cols>
  <sheetData>
    <row r="1" spans="1:10" x14ac:dyDescent="0.3">
      <c r="A1" s="3" t="s">
        <v>20</v>
      </c>
      <c r="B1" s="3" t="s">
        <v>0</v>
      </c>
      <c r="C1" s="2" t="s">
        <v>1</v>
      </c>
      <c r="D1" s="2" t="s">
        <v>2</v>
      </c>
    </row>
    <row r="2" spans="1:10" ht="15" x14ac:dyDescent="0.3">
      <c r="A2" s="7">
        <v>0</v>
      </c>
      <c r="B2" s="8">
        <v>22346</v>
      </c>
      <c r="C2" s="2">
        <v>96</v>
      </c>
      <c r="D2" s="2">
        <v>96</v>
      </c>
      <c r="I2" s="9"/>
      <c r="J2" s="9"/>
    </row>
    <row r="3" spans="1:10" ht="15" x14ac:dyDescent="0.3">
      <c r="A3" s="8">
        <v>22347</v>
      </c>
      <c r="B3" s="8">
        <v>23834</v>
      </c>
      <c r="C3" s="2">
        <v>96</v>
      </c>
      <c r="D3" s="2">
        <v>96</v>
      </c>
      <c r="I3" s="9"/>
      <c r="J3" s="9"/>
    </row>
    <row r="4" spans="1:10" ht="15" x14ac:dyDescent="0.3">
      <c r="A4" s="8">
        <v>23835</v>
      </c>
      <c r="B4" s="8">
        <v>25320</v>
      </c>
      <c r="C4" s="2">
        <v>96</v>
      </c>
      <c r="D4" s="2">
        <v>96</v>
      </c>
      <c r="I4" s="9"/>
      <c r="J4" s="9"/>
    </row>
    <row r="5" spans="1:10" ht="15" x14ac:dyDescent="0.3">
      <c r="A5" s="8">
        <v>25321</v>
      </c>
      <c r="B5" s="8">
        <v>26810</v>
      </c>
      <c r="C5" s="2">
        <v>96</v>
      </c>
      <c r="D5" s="2">
        <v>96</v>
      </c>
      <c r="I5" s="9"/>
      <c r="J5" s="9"/>
    </row>
    <row r="6" spans="1:10" ht="15" x14ac:dyDescent="0.3">
      <c r="A6" s="8">
        <v>26811</v>
      </c>
      <c r="B6" s="8">
        <v>28297</v>
      </c>
      <c r="C6" s="2">
        <v>96</v>
      </c>
      <c r="D6" s="2">
        <v>96</v>
      </c>
      <c r="I6" s="9"/>
      <c r="J6" s="9"/>
    </row>
    <row r="7" spans="1:10" ht="15" x14ac:dyDescent="0.3">
      <c r="A7" s="8">
        <v>28298</v>
      </c>
      <c r="B7" s="8">
        <v>29786</v>
      </c>
      <c r="C7" s="2">
        <v>95.5</v>
      </c>
      <c r="D7" s="2">
        <v>95.6</v>
      </c>
      <c r="I7" s="9"/>
      <c r="J7" s="9"/>
    </row>
    <row r="8" spans="1:10" ht="15" x14ac:dyDescent="0.3">
      <c r="A8" s="8">
        <v>29787</v>
      </c>
      <c r="B8" s="8">
        <v>31273</v>
      </c>
      <c r="C8" s="2">
        <v>94.399999999999991</v>
      </c>
      <c r="D8" s="2">
        <v>95.399999999999991</v>
      </c>
      <c r="I8" s="9"/>
      <c r="J8" s="9"/>
    </row>
    <row r="9" spans="1:10" ht="15" x14ac:dyDescent="0.3">
      <c r="A9" s="8">
        <v>31274</v>
      </c>
      <c r="B9" s="8">
        <v>32757</v>
      </c>
      <c r="C9" s="2">
        <v>93.4</v>
      </c>
      <c r="D9" s="2">
        <v>95.199999999999989</v>
      </c>
      <c r="I9" s="9"/>
      <c r="J9" s="9"/>
    </row>
    <row r="10" spans="1:10" ht="15" x14ac:dyDescent="0.3">
      <c r="A10" s="8">
        <v>32758</v>
      </c>
      <c r="B10" s="8">
        <v>34357</v>
      </c>
      <c r="C10" s="2">
        <v>92.5</v>
      </c>
      <c r="D10" s="2">
        <v>95</v>
      </c>
      <c r="I10" s="9"/>
      <c r="J10" s="9"/>
    </row>
    <row r="11" spans="1:10" ht="15" x14ac:dyDescent="0.3">
      <c r="A11" s="8">
        <v>34358</v>
      </c>
      <c r="B11" s="8">
        <v>35955</v>
      </c>
      <c r="C11" s="2">
        <v>91.9</v>
      </c>
      <c r="D11" s="2">
        <v>94.899999999999991</v>
      </c>
      <c r="I11" s="9"/>
      <c r="J11" s="9"/>
    </row>
    <row r="12" spans="1:10" ht="15" x14ac:dyDescent="0.3">
      <c r="A12" s="8">
        <v>35956</v>
      </c>
      <c r="B12" s="8">
        <v>37557</v>
      </c>
      <c r="C12" s="2">
        <v>90.9</v>
      </c>
      <c r="D12" s="2">
        <v>94.699999999999989</v>
      </c>
      <c r="I12" s="9"/>
      <c r="J12" s="9"/>
    </row>
    <row r="13" spans="1:10" ht="15" x14ac:dyDescent="0.3">
      <c r="A13" s="8">
        <v>37558</v>
      </c>
      <c r="B13" s="8">
        <v>39155</v>
      </c>
      <c r="C13" s="2">
        <v>90.4</v>
      </c>
      <c r="D13" s="2">
        <v>94.5</v>
      </c>
      <c r="I13" s="9"/>
      <c r="J13" s="9"/>
    </row>
    <row r="14" spans="1:10" ht="15" x14ac:dyDescent="0.3">
      <c r="A14" s="8">
        <v>39156</v>
      </c>
      <c r="B14" s="8">
        <v>40759</v>
      </c>
      <c r="C14" s="2">
        <v>89.5</v>
      </c>
      <c r="D14" s="2">
        <v>94.5</v>
      </c>
      <c r="I14" s="9"/>
      <c r="J14" s="9"/>
    </row>
    <row r="15" spans="1:10" ht="15" x14ac:dyDescent="0.3">
      <c r="A15" s="8">
        <v>40760</v>
      </c>
      <c r="B15" s="8">
        <v>42359</v>
      </c>
      <c r="C15" s="2">
        <v>88.7</v>
      </c>
      <c r="D15" s="2">
        <v>94.5</v>
      </c>
      <c r="I15" s="9"/>
      <c r="J15" s="9"/>
    </row>
    <row r="16" spans="1:10" ht="15" x14ac:dyDescent="0.3">
      <c r="A16" s="8">
        <v>42360</v>
      </c>
      <c r="B16" s="8">
        <v>43997</v>
      </c>
      <c r="C16" s="2">
        <v>88.1</v>
      </c>
      <c r="D16" s="2">
        <v>94.5</v>
      </c>
      <c r="I16" s="9"/>
      <c r="J16" s="9"/>
    </row>
    <row r="17" spans="1:10" ht="15" x14ac:dyDescent="0.3">
      <c r="A17" s="8">
        <v>43998</v>
      </c>
      <c r="B17" s="8">
        <v>45637</v>
      </c>
      <c r="C17" s="2">
        <v>87.3</v>
      </c>
      <c r="D17" s="2">
        <v>94.5</v>
      </c>
      <c r="I17" s="9"/>
      <c r="J17" s="9"/>
    </row>
    <row r="18" spans="1:10" ht="15" x14ac:dyDescent="0.3">
      <c r="A18" s="8">
        <v>45638</v>
      </c>
      <c r="B18" s="8">
        <v>47278</v>
      </c>
      <c r="C18" s="2">
        <v>86.6</v>
      </c>
      <c r="D18" s="2">
        <v>94.5</v>
      </c>
      <c r="I18" s="9"/>
      <c r="J18" s="9"/>
    </row>
    <row r="19" spans="1:10" ht="15" x14ac:dyDescent="0.3">
      <c r="A19" s="8">
        <v>47279</v>
      </c>
      <c r="B19" s="8">
        <v>48918</v>
      </c>
      <c r="C19" s="2">
        <v>85.9</v>
      </c>
      <c r="D19" s="2">
        <v>94.5</v>
      </c>
      <c r="I19" s="9"/>
      <c r="J19" s="9"/>
    </row>
    <row r="20" spans="1:10" ht="15" x14ac:dyDescent="0.3">
      <c r="A20" s="8">
        <v>48919</v>
      </c>
      <c r="B20" s="8">
        <v>50562</v>
      </c>
      <c r="C20" s="2">
        <v>85</v>
      </c>
      <c r="D20" s="2">
        <v>94.5</v>
      </c>
      <c r="I20" s="9"/>
      <c r="J20" s="9"/>
    </row>
    <row r="21" spans="1:10" ht="15" x14ac:dyDescent="0.3">
      <c r="A21" s="8">
        <v>50563</v>
      </c>
      <c r="B21" s="8">
        <v>52201</v>
      </c>
      <c r="C21" s="2">
        <v>84.5</v>
      </c>
      <c r="D21" s="2">
        <v>94.5</v>
      </c>
      <c r="I21" s="9"/>
      <c r="J21" s="9"/>
    </row>
    <row r="22" spans="1:10" ht="15" x14ac:dyDescent="0.3">
      <c r="A22" s="8">
        <v>52202</v>
      </c>
      <c r="B22" s="8">
        <v>53841</v>
      </c>
      <c r="C22" s="2">
        <v>83.7</v>
      </c>
      <c r="D22" s="2">
        <v>94.5</v>
      </c>
      <c r="I22" s="9"/>
      <c r="J22" s="9"/>
    </row>
    <row r="23" spans="1:10" ht="15" x14ac:dyDescent="0.3">
      <c r="A23" s="8">
        <v>53842</v>
      </c>
      <c r="B23" s="8">
        <v>55482</v>
      </c>
      <c r="C23" s="2">
        <v>83</v>
      </c>
      <c r="D23" s="2">
        <v>94.5</v>
      </c>
      <c r="I23" s="9"/>
      <c r="J23" s="9"/>
    </row>
    <row r="24" spans="1:10" ht="15" x14ac:dyDescent="0.3">
      <c r="A24" s="8">
        <v>55483</v>
      </c>
      <c r="B24" s="8">
        <v>57275</v>
      </c>
      <c r="C24" s="2">
        <v>82.1</v>
      </c>
      <c r="D24" s="2">
        <v>94.5</v>
      </c>
      <c r="I24" s="9"/>
      <c r="J24" s="9"/>
    </row>
    <row r="25" spans="1:10" ht="15" x14ac:dyDescent="0.3">
      <c r="A25" s="8">
        <v>57276</v>
      </c>
      <c r="B25" s="8">
        <v>60791</v>
      </c>
      <c r="C25" s="2">
        <v>80.600000000000009</v>
      </c>
      <c r="D25" s="2">
        <v>94.5</v>
      </c>
      <c r="I25" s="9"/>
      <c r="J25" s="9"/>
    </row>
    <row r="26" spans="1:10" ht="15" x14ac:dyDescent="0.3">
      <c r="A26" s="8">
        <v>60792</v>
      </c>
      <c r="B26" s="8">
        <v>64305</v>
      </c>
      <c r="C26" s="2">
        <v>79.800000000000011</v>
      </c>
      <c r="D26" s="2">
        <v>94.1</v>
      </c>
      <c r="I26" s="9"/>
      <c r="J26" s="9"/>
    </row>
    <row r="27" spans="1:10" ht="15" x14ac:dyDescent="0.3">
      <c r="A27" s="8">
        <v>64306</v>
      </c>
      <c r="B27" s="8">
        <v>67821</v>
      </c>
      <c r="C27" s="2">
        <v>78.7</v>
      </c>
      <c r="D27" s="2">
        <v>93.5</v>
      </c>
      <c r="I27" s="9"/>
      <c r="J27" s="9"/>
    </row>
    <row r="28" spans="1:10" ht="15" x14ac:dyDescent="0.3">
      <c r="A28" s="8">
        <v>67822</v>
      </c>
      <c r="B28" s="8">
        <v>71339</v>
      </c>
      <c r="C28" s="2">
        <v>76.400000000000006</v>
      </c>
      <c r="D28" s="2">
        <v>93.100000000000009</v>
      </c>
      <c r="I28" s="9"/>
      <c r="J28" s="9"/>
    </row>
    <row r="29" spans="1:10" ht="15" x14ac:dyDescent="0.3">
      <c r="A29" s="8">
        <v>71340</v>
      </c>
      <c r="B29" s="8">
        <v>74853</v>
      </c>
      <c r="C29" s="2">
        <v>74.099999999999994</v>
      </c>
      <c r="D29" s="2">
        <v>92.800000000000011</v>
      </c>
      <c r="I29" s="9"/>
      <c r="J29" s="9"/>
    </row>
    <row r="30" spans="1:10" ht="15" x14ac:dyDescent="0.3">
      <c r="A30" s="8">
        <v>74854</v>
      </c>
      <c r="B30" s="8">
        <v>78371</v>
      </c>
      <c r="C30" s="2">
        <v>71.899999999999991</v>
      </c>
      <c r="D30" s="2">
        <v>92.100000000000009</v>
      </c>
      <c r="I30" s="9"/>
      <c r="J30" s="9"/>
    </row>
    <row r="31" spans="1:10" ht="15" x14ac:dyDescent="0.3">
      <c r="A31" s="8">
        <v>78372</v>
      </c>
      <c r="B31" s="8">
        <v>81886</v>
      </c>
      <c r="C31" s="2">
        <v>69.399999999999991</v>
      </c>
      <c r="D31" s="2">
        <v>91.600000000000009</v>
      </c>
      <c r="I31" s="9"/>
      <c r="J31" s="9"/>
    </row>
    <row r="32" spans="1:10" ht="15" x14ac:dyDescent="0.3">
      <c r="A32" s="8">
        <v>81887</v>
      </c>
      <c r="B32" s="8">
        <v>85402</v>
      </c>
      <c r="C32" s="2">
        <v>67.100000000000009</v>
      </c>
      <c r="D32" s="2">
        <v>91.100000000000009</v>
      </c>
      <c r="I32" s="9"/>
      <c r="J32" s="9"/>
    </row>
    <row r="33" spans="1:10" ht="15" x14ac:dyDescent="0.3">
      <c r="A33" s="8">
        <v>85403</v>
      </c>
      <c r="B33" s="8">
        <v>88919</v>
      </c>
      <c r="C33" s="2">
        <v>64.900000000000006</v>
      </c>
      <c r="D33" s="2">
        <v>90.4</v>
      </c>
      <c r="I33" s="9"/>
      <c r="J33" s="9"/>
    </row>
    <row r="34" spans="1:10" ht="15" x14ac:dyDescent="0.3">
      <c r="A34" s="8">
        <v>88920</v>
      </c>
      <c r="B34" s="8">
        <v>92433</v>
      </c>
      <c r="C34" s="2">
        <v>62.5</v>
      </c>
      <c r="D34" s="2">
        <v>89.8</v>
      </c>
      <c r="I34" s="9"/>
      <c r="J34" s="9"/>
    </row>
    <row r="35" spans="1:10" ht="15" x14ac:dyDescent="0.3">
      <c r="A35" s="8">
        <v>92434</v>
      </c>
      <c r="B35" s="8">
        <v>95954</v>
      </c>
      <c r="C35" s="2">
        <v>60.3</v>
      </c>
      <c r="D35" s="2">
        <v>89.4</v>
      </c>
      <c r="I35" s="9"/>
      <c r="J35" s="9"/>
    </row>
    <row r="36" spans="1:10" ht="15" x14ac:dyDescent="0.3">
      <c r="A36" s="8">
        <v>95955</v>
      </c>
      <c r="B36" s="8">
        <v>99469</v>
      </c>
      <c r="C36" s="2">
        <v>57.8</v>
      </c>
      <c r="D36" s="2">
        <v>89.1</v>
      </c>
      <c r="I36" s="9"/>
      <c r="J36" s="9"/>
    </row>
    <row r="37" spans="1:10" ht="15" x14ac:dyDescent="0.3">
      <c r="A37" s="8">
        <v>99470</v>
      </c>
      <c r="B37" s="8">
        <v>102983</v>
      </c>
      <c r="C37" s="2">
        <v>55.500000000000007</v>
      </c>
      <c r="D37" s="2">
        <v>88.4</v>
      </c>
      <c r="I37" s="9"/>
      <c r="J37" s="9"/>
    </row>
    <row r="38" spans="1:10" ht="15" x14ac:dyDescent="0.3">
      <c r="A38" s="8">
        <v>102984</v>
      </c>
      <c r="B38" s="8">
        <v>106499</v>
      </c>
      <c r="C38" s="2">
        <v>53.300000000000004</v>
      </c>
      <c r="D38" s="2">
        <v>88</v>
      </c>
      <c r="I38" s="9"/>
      <c r="J38" s="9"/>
    </row>
    <row r="39" spans="1:10" ht="15" x14ac:dyDescent="0.3">
      <c r="A39" s="8">
        <v>106500</v>
      </c>
      <c r="B39" s="8">
        <v>110084</v>
      </c>
      <c r="C39" s="2">
        <v>50.9</v>
      </c>
      <c r="D39" s="2">
        <v>87.5</v>
      </c>
      <c r="I39" s="9"/>
      <c r="J39" s="9"/>
    </row>
    <row r="40" spans="1:10" ht="15" x14ac:dyDescent="0.3">
      <c r="A40" s="8">
        <v>110085</v>
      </c>
      <c r="B40" s="8">
        <v>113686</v>
      </c>
      <c r="C40" s="2">
        <v>48.8</v>
      </c>
      <c r="D40" s="2">
        <v>86.8</v>
      </c>
      <c r="I40" s="9"/>
      <c r="J40" s="9"/>
    </row>
    <row r="41" spans="1:10" ht="15" x14ac:dyDescent="0.3">
      <c r="A41" s="8">
        <v>113687</v>
      </c>
      <c r="B41" s="8">
        <v>117286</v>
      </c>
      <c r="C41" s="2">
        <v>46.7</v>
      </c>
      <c r="D41" s="2">
        <v>86.3</v>
      </c>
      <c r="I41" s="9"/>
      <c r="J41" s="9"/>
    </row>
    <row r="42" spans="1:10" ht="15" x14ac:dyDescent="0.3">
      <c r="A42" s="8">
        <v>117287</v>
      </c>
      <c r="B42" s="8">
        <v>120887</v>
      </c>
      <c r="C42" s="2">
        <v>44.6</v>
      </c>
      <c r="D42" s="2">
        <v>85.9</v>
      </c>
      <c r="I42" s="9"/>
      <c r="J42" s="9"/>
    </row>
    <row r="43" spans="1:10" ht="15" x14ac:dyDescent="0.3">
      <c r="A43" s="8">
        <v>120888</v>
      </c>
      <c r="B43" s="8">
        <v>124485</v>
      </c>
      <c r="C43" s="2">
        <v>42.4</v>
      </c>
      <c r="D43" s="2">
        <v>85.6</v>
      </c>
      <c r="I43" s="9"/>
      <c r="J43" s="9"/>
    </row>
    <row r="44" spans="1:10" ht="15" x14ac:dyDescent="0.3">
      <c r="A44" s="8">
        <v>124486</v>
      </c>
      <c r="B44" s="8">
        <v>128088</v>
      </c>
      <c r="C44" s="2">
        <v>40.5</v>
      </c>
      <c r="D44" s="2">
        <v>84.899999999999991</v>
      </c>
      <c r="I44" s="9"/>
      <c r="J44" s="9"/>
    </row>
    <row r="45" spans="1:10" ht="15" x14ac:dyDescent="0.3">
      <c r="A45" s="8">
        <v>128089</v>
      </c>
      <c r="B45" s="8">
        <v>131690</v>
      </c>
      <c r="C45" s="2">
        <v>38.6</v>
      </c>
      <c r="D45" s="2">
        <v>84.3</v>
      </c>
      <c r="I45" s="9"/>
      <c r="J45" s="9"/>
    </row>
    <row r="46" spans="1:10" ht="15" x14ac:dyDescent="0.3">
      <c r="A46" s="8">
        <v>131691</v>
      </c>
      <c r="B46" s="8">
        <v>135292</v>
      </c>
      <c r="C46" s="2">
        <v>36.700000000000003</v>
      </c>
      <c r="D46" s="2">
        <v>83.899999999999991</v>
      </c>
      <c r="I46" s="9"/>
      <c r="J46" s="9"/>
    </row>
    <row r="47" spans="1:10" ht="15" x14ac:dyDescent="0.3">
      <c r="A47" s="8">
        <v>135293</v>
      </c>
      <c r="B47" s="8">
        <v>138889</v>
      </c>
      <c r="C47" s="2">
        <v>34.699999999999996</v>
      </c>
      <c r="D47" s="2">
        <v>83.3</v>
      </c>
      <c r="I47" s="9"/>
      <c r="J47" s="9"/>
    </row>
    <row r="48" spans="1:10" ht="15" x14ac:dyDescent="0.3">
      <c r="A48" s="8">
        <v>138890</v>
      </c>
      <c r="B48" s="8">
        <v>142489</v>
      </c>
      <c r="C48" s="2">
        <v>33.300000000000004</v>
      </c>
      <c r="D48" s="2">
        <v>82.899999999999991</v>
      </c>
      <c r="I48" s="9"/>
      <c r="J48" s="9"/>
    </row>
    <row r="49" spans="1:10" ht="15" x14ac:dyDescent="0.3">
      <c r="A49" s="8">
        <v>142490</v>
      </c>
      <c r="B49" s="8">
        <v>146092</v>
      </c>
      <c r="C49" s="2">
        <v>33.300000000000004</v>
      </c>
      <c r="D49" s="2">
        <v>82.199999999999989</v>
      </c>
      <c r="I49" s="9"/>
      <c r="J49" s="9"/>
    </row>
    <row r="50" spans="1:10" ht="15" x14ac:dyDescent="0.3">
      <c r="A50" s="8">
        <v>146093</v>
      </c>
      <c r="B50" s="8">
        <v>149691</v>
      </c>
      <c r="C50" s="2">
        <v>33.300000000000004</v>
      </c>
      <c r="D50" s="2">
        <v>81.599999999999994</v>
      </c>
      <c r="I50" s="9"/>
      <c r="J50" s="9"/>
    </row>
    <row r="51" spans="1:10" ht="15" x14ac:dyDescent="0.3">
      <c r="A51" s="8">
        <v>149692</v>
      </c>
      <c r="B51" s="8">
        <v>153292</v>
      </c>
      <c r="C51" s="2">
        <v>33.300000000000004</v>
      </c>
      <c r="D51" s="2">
        <v>80.600000000000009</v>
      </c>
      <c r="I51" s="9"/>
      <c r="J51" s="9"/>
    </row>
    <row r="52" spans="1:10" ht="15" x14ac:dyDescent="0.3">
      <c r="A52" s="8">
        <v>153293</v>
      </c>
      <c r="B52" s="8">
        <v>156891</v>
      </c>
      <c r="C52" s="2">
        <v>33.300000000000004</v>
      </c>
      <c r="D52" s="2">
        <v>80.300000000000011</v>
      </c>
      <c r="I52" s="9"/>
      <c r="J52" s="9"/>
    </row>
    <row r="53" spans="1:10" ht="15" x14ac:dyDescent="0.3">
      <c r="A53" s="8">
        <v>156892</v>
      </c>
      <c r="B53" s="8">
        <v>160494</v>
      </c>
      <c r="C53" s="2">
        <v>33.300000000000004</v>
      </c>
      <c r="D53" s="2">
        <v>79.5</v>
      </c>
      <c r="I53" s="9"/>
      <c r="J53" s="9"/>
    </row>
    <row r="54" spans="1:10" ht="15" x14ac:dyDescent="0.3">
      <c r="A54" s="8">
        <v>160495</v>
      </c>
      <c r="B54" s="8">
        <v>164098</v>
      </c>
      <c r="C54" s="2">
        <v>33.300000000000004</v>
      </c>
      <c r="D54" s="2">
        <v>78.600000000000009</v>
      </c>
      <c r="I54" s="9"/>
      <c r="J54" s="9"/>
    </row>
    <row r="55" spans="1:10" ht="15" x14ac:dyDescent="0.3">
      <c r="A55" s="8">
        <v>164099</v>
      </c>
      <c r="B55" s="8">
        <v>167696</v>
      </c>
      <c r="C55" s="2">
        <v>33.300000000000004</v>
      </c>
      <c r="D55" s="2">
        <v>78</v>
      </c>
      <c r="I55" s="9"/>
      <c r="J55" s="9"/>
    </row>
    <row r="56" spans="1:10" ht="15" x14ac:dyDescent="0.3">
      <c r="A56" s="8">
        <v>167697</v>
      </c>
      <c r="B56" s="8">
        <v>171297</v>
      </c>
      <c r="C56" s="2">
        <v>33.300000000000004</v>
      </c>
      <c r="D56" s="2">
        <v>77.100000000000009</v>
      </c>
      <c r="I56" s="9"/>
      <c r="J56" s="9"/>
    </row>
    <row r="57" spans="1:10" ht="15" x14ac:dyDescent="0.3">
      <c r="A57" s="8">
        <v>171298</v>
      </c>
      <c r="B57" s="8">
        <v>174895</v>
      </c>
      <c r="C57" s="2">
        <v>33.300000000000004</v>
      </c>
      <c r="D57" s="2">
        <v>76.599999999999994</v>
      </c>
      <c r="I57" s="9"/>
      <c r="J57" s="9"/>
    </row>
    <row r="58" spans="1:10" ht="15" x14ac:dyDescent="0.3">
      <c r="A58" s="8">
        <v>174896</v>
      </c>
      <c r="B58" s="8">
        <v>178498</v>
      </c>
      <c r="C58" s="2">
        <v>33.300000000000004</v>
      </c>
      <c r="D58" s="2">
        <v>75.8</v>
      </c>
      <c r="I58" s="9"/>
      <c r="J58" s="9"/>
    </row>
    <row r="59" spans="1:10" ht="15" x14ac:dyDescent="0.3">
      <c r="A59" s="8">
        <v>178499</v>
      </c>
      <c r="B59" s="8">
        <v>182100</v>
      </c>
      <c r="C59" s="2">
        <v>33.300000000000004</v>
      </c>
      <c r="D59" s="2">
        <v>75.099999999999994</v>
      </c>
      <c r="I59" s="9"/>
      <c r="J59" s="9"/>
    </row>
    <row r="60" spans="1:10" ht="15" x14ac:dyDescent="0.3">
      <c r="A60" s="8">
        <v>182101</v>
      </c>
      <c r="B60" s="8">
        <v>185701</v>
      </c>
      <c r="C60" s="2">
        <v>33.300000000000004</v>
      </c>
      <c r="D60" s="2">
        <v>74.400000000000006</v>
      </c>
      <c r="I60" s="9"/>
      <c r="J60" s="9"/>
    </row>
    <row r="61" spans="1:10" ht="15" x14ac:dyDescent="0.3">
      <c r="A61" s="8">
        <v>185702</v>
      </c>
      <c r="B61" s="8">
        <v>189301</v>
      </c>
      <c r="C61" s="2">
        <v>33.300000000000004</v>
      </c>
      <c r="D61" s="2">
        <v>73.400000000000006</v>
      </c>
      <c r="I61" s="9"/>
      <c r="J61" s="9"/>
    </row>
    <row r="62" spans="1:10" ht="15" x14ac:dyDescent="0.3">
      <c r="A62" s="8">
        <v>189302</v>
      </c>
      <c r="B62" s="8">
        <v>192898</v>
      </c>
      <c r="C62" s="2">
        <v>33.300000000000004</v>
      </c>
      <c r="D62" s="2">
        <v>72.899999999999991</v>
      </c>
      <c r="I62" s="9"/>
      <c r="J62" s="9"/>
    </row>
    <row r="63" spans="1:10" ht="15" x14ac:dyDescent="0.3">
      <c r="A63" s="8">
        <v>192899</v>
      </c>
      <c r="B63" s="8">
        <v>196502</v>
      </c>
      <c r="C63" s="2">
        <v>33.300000000000004</v>
      </c>
      <c r="D63" s="2">
        <v>72.2</v>
      </c>
      <c r="I63" s="9"/>
      <c r="J63" s="9"/>
    </row>
    <row r="64" spans="1:10" ht="15" x14ac:dyDescent="0.3">
      <c r="A64" s="8">
        <v>196503</v>
      </c>
      <c r="B64" s="8">
        <v>200101</v>
      </c>
      <c r="C64" s="2">
        <v>33.300000000000004</v>
      </c>
      <c r="D64" s="2">
        <v>71.399999999999991</v>
      </c>
      <c r="I64" s="9"/>
      <c r="J64" s="9"/>
    </row>
    <row r="65" spans="1:10" ht="15" x14ac:dyDescent="0.3">
      <c r="A65" s="8">
        <v>200102</v>
      </c>
      <c r="B65" s="8">
        <v>203703</v>
      </c>
      <c r="C65" s="2">
        <v>33.300000000000004</v>
      </c>
      <c r="D65" s="2">
        <v>70.7</v>
      </c>
      <c r="I65" s="9"/>
      <c r="J65" s="9"/>
    </row>
    <row r="66" spans="1:10" ht="15" x14ac:dyDescent="0.3">
      <c r="A66" s="8">
        <v>203704</v>
      </c>
      <c r="B66" s="8">
        <v>207304</v>
      </c>
      <c r="C66" s="2">
        <v>33.300000000000004</v>
      </c>
      <c r="D66" s="2">
        <v>70.099999999999994</v>
      </c>
      <c r="I66" s="9"/>
      <c r="J66" s="9"/>
    </row>
    <row r="67" spans="1:10" ht="15" x14ac:dyDescent="0.3">
      <c r="A67" s="8">
        <v>207305</v>
      </c>
      <c r="B67" s="8">
        <v>210903</v>
      </c>
      <c r="C67" s="2">
        <v>33.300000000000004</v>
      </c>
      <c r="D67" s="2">
        <v>69.3</v>
      </c>
      <c r="I67" s="9"/>
      <c r="J67" s="9"/>
    </row>
    <row r="68" spans="1:10" ht="15" x14ac:dyDescent="0.3">
      <c r="A68" s="8">
        <v>210904</v>
      </c>
      <c r="B68" s="8">
        <v>214505</v>
      </c>
      <c r="C68" s="2">
        <v>33.300000000000004</v>
      </c>
      <c r="D68" s="2">
        <v>68.5</v>
      </c>
      <c r="I68" s="9"/>
      <c r="J68" s="9"/>
    </row>
    <row r="69" spans="1:10" ht="15" x14ac:dyDescent="0.3">
      <c r="A69" s="8">
        <v>214506</v>
      </c>
      <c r="B69" s="8">
        <v>218104</v>
      </c>
      <c r="C69" s="2">
        <v>33.300000000000004</v>
      </c>
      <c r="D69" s="2">
        <v>68</v>
      </c>
      <c r="I69" s="9"/>
      <c r="J69" s="9"/>
    </row>
    <row r="70" spans="1:10" ht="15" x14ac:dyDescent="0.3">
      <c r="A70" s="8">
        <v>218105</v>
      </c>
      <c r="B70" s="7">
        <v>9999999</v>
      </c>
      <c r="C70" s="2">
        <v>33.300000000000004</v>
      </c>
      <c r="D70" s="2">
        <v>67.100000000000009</v>
      </c>
      <c r="I70" s="9"/>
      <c r="J70" s="9"/>
    </row>
    <row r="71" spans="1:10" x14ac:dyDescent="0.3">
      <c r="A7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workbookViewId="0">
      <selection activeCell="D4" sqref="D4"/>
    </sheetView>
  </sheetViews>
  <sheetFormatPr defaultRowHeight="14.4" x14ac:dyDescent="0.3"/>
  <cols>
    <col min="1" max="1" width="13.6640625" bestFit="1" customWidth="1"/>
  </cols>
  <sheetData>
    <row r="1" spans="1:6" x14ac:dyDescent="0.3">
      <c r="A1" t="s">
        <v>29</v>
      </c>
      <c r="D1" s="1">
        <v>10.25</v>
      </c>
      <c r="F1" s="2"/>
    </row>
    <row r="2" spans="1:6" x14ac:dyDescent="0.3">
      <c r="A2" t="s">
        <v>30</v>
      </c>
      <c r="D2" s="1">
        <v>9.1199999999999992</v>
      </c>
      <c r="F2" s="2"/>
    </row>
    <row r="3" spans="1:6" x14ac:dyDescent="0.3">
      <c r="A3" t="s">
        <v>38</v>
      </c>
      <c r="D3" s="1">
        <v>7.53</v>
      </c>
      <c r="F3" s="2"/>
    </row>
    <row r="9" spans="1:6" x14ac:dyDescent="0.3">
      <c r="C9" s="4" t="s">
        <v>3</v>
      </c>
      <c r="D9" s="4" t="s">
        <v>4</v>
      </c>
      <c r="E9" s="4" t="s">
        <v>5</v>
      </c>
      <c r="F9" s="4" t="s">
        <v>7</v>
      </c>
    </row>
    <row r="10" spans="1:6" x14ac:dyDescent="0.3">
      <c r="B10" t="s">
        <v>29</v>
      </c>
      <c r="C10" s="1">
        <f>IF('Kinderopvang-Wijzer'!D$11=basisinfo!$B10,+$D1,0)</f>
        <v>10.25</v>
      </c>
      <c r="D10" s="1">
        <f>IF('Kinderopvang-Wijzer'!E$11=basisinfo!$B10,+$D1,0)</f>
        <v>0</v>
      </c>
      <c r="E10" s="1">
        <f>IF('Kinderopvang-Wijzer'!F$11=basisinfo!$B10,+$D1,0)</f>
        <v>0</v>
      </c>
      <c r="F10" s="1">
        <f>IF('Kinderopvang-Wijzer'!G$11=basisinfo!$B10,+$D1,0)</f>
        <v>0</v>
      </c>
    </row>
    <row r="11" spans="1:6" x14ac:dyDescent="0.3">
      <c r="B11" t="s">
        <v>30</v>
      </c>
      <c r="C11" s="1">
        <f>IF('Kinderopvang-Wijzer'!D$11=basisinfo!$B11,+$D2,0)</f>
        <v>0</v>
      </c>
      <c r="D11" s="1">
        <f>IF('Kinderopvang-Wijzer'!E$11=basisinfo!$B11,+$D2,0)</f>
        <v>9.1199999999999992</v>
      </c>
      <c r="E11" s="1">
        <f>IF('Kinderopvang-Wijzer'!F$11=basisinfo!$B11,+$D2,0)</f>
        <v>9.1199999999999992</v>
      </c>
      <c r="F11" s="1">
        <f>IF('Kinderopvang-Wijzer'!G$11=basisinfo!$B11,+$D2,0)</f>
        <v>0</v>
      </c>
    </row>
    <row r="12" spans="1:6" x14ac:dyDescent="0.3">
      <c r="B12" t="s">
        <v>38</v>
      </c>
      <c r="C12" s="1">
        <f>IF('Kinderopvang-Wijzer'!D$11=basisinfo!$B12,+$D3,0)</f>
        <v>0</v>
      </c>
      <c r="D12" s="1">
        <f>IF('Kinderopvang-Wijzer'!E$11=basisinfo!$B12,+$D3,0)</f>
        <v>0</v>
      </c>
      <c r="E12" s="1">
        <f>IF('Kinderopvang-Wijzer'!F$11=basisinfo!$B12,+$D3,0)</f>
        <v>0</v>
      </c>
      <c r="F12" s="1">
        <f>IF('Kinderopvang-Wijzer'!G$11=basisinfo!$B12,+$D3,0)</f>
        <v>7.53</v>
      </c>
    </row>
    <row r="13" spans="1:6" x14ac:dyDescent="0.3">
      <c r="A13" t="s">
        <v>37</v>
      </c>
      <c r="C13" s="5">
        <f>SUM(C10:C12)</f>
        <v>10.25</v>
      </c>
      <c r="D13" s="5">
        <f t="shared" ref="D13:F13" si="0">SUM(D10:D12)</f>
        <v>9.1199999999999992</v>
      </c>
      <c r="E13" s="5">
        <f t="shared" si="0"/>
        <v>9.1199999999999992</v>
      </c>
      <c r="F13" s="5">
        <f t="shared" si="0"/>
        <v>7.53</v>
      </c>
    </row>
    <row r="14" spans="1:6" x14ac:dyDescent="0.3">
      <c r="C14" s="6"/>
      <c r="D14" s="6"/>
      <c r="E14" s="6"/>
      <c r="F14"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Kinderopvang-Wijzer</vt:lpstr>
      <vt:lpstr>tabelkot2024</vt:lpstr>
      <vt:lpstr>basisinfo</vt:lpstr>
      <vt:lpstr>'Kinderopvang-Wijzer'!Afdrukbereik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Paul Wilcke</cp:lastModifiedBy>
  <cp:lastPrinted>2022-06-13T18:09:06Z</cp:lastPrinted>
  <dcterms:created xsi:type="dcterms:W3CDTF">2020-11-21T07:26:05Z</dcterms:created>
  <dcterms:modified xsi:type="dcterms:W3CDTF">2023-11-07T21:09:17Z</dcterms:modified>
</cp:coreProperties>
</file>