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953" activeTab="0"/>
  </bookViews>
  <sheets>
    <sheet name="Totalt" sheetId="1" r:id="rId1"/>
    <sheet name="Senior" sheetId="2" r:id="rId2"/>
    <sheet name="A-lag" sheetId="3" r:id="rId3"/>
    <sheet name="Yngres" sheetId="4" r:id="rId4"/>
    <sheet name="108" sheetId="5" state="hidden" r:id="rId5"/>
    <sheet name="det108" sheetId="6" state="hidden" r:id="rId6"/>
    <sheet name="115" sheetId="7" state="hidden" r:id="rId7"/>
    <sheet name="det115" sheetId="8" state="hidden" r:id="rId8"/>
    <sheet name="221" sheetId="9" state="hidden" r:id="rId9"/>
    <sheet name="det221" sheetId="10" state="hidden" r:id="rId10"/>
    <sheet name="B106" sheetId="11" state="hidden" r:id="rId11"/>
    <sheet name="B107" sheetId="12" state="hidden" r:id="rId12"/>
    <sheet name="B108" sheetId="13" state="hidden" r:id="rId13"/>
    <sheet name="B109" sheetId="14" state="hidden" r:id="rId14"/>
    <sheet name="B111" sheetId="15" state="hidden" r:id="rId15"/>
    <sheet name="B113" sheetId="16" state="hidden" r:id="rId16"/>
    <sheet name="B115" sheetId="17" state="hidden" r:id="rId17"/>
    <sheet name="B221" sheetId="18" state="hidden" r:id="rId18"/>
  </sheets>
  <definedNames>
    <definedName name="_xlfn.SINGLE" hidden="1">#NAME?</definedName>
    <definedName name="Bilagsår">#REF!</definedName>
    <definedName name="bud_år">#REF!</definedName>
    <definedName name="budsjettversjon">#REF!</definedName>
    <definedName name="fra_bilagsperiode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selskap">#REF!</definedName>
    <definedName name="selskap2">#REF!</definedName>
    <definedName name="til_bilagsperiode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<sst xmlns="http://schemas.openxmlformats.org/spreadsheetml/2006/main" count="1215" uniqueCount="213">
  <si>
    <t>Tekst</t>
  </si>
  <si>
    <t>Totalt</t>
  </si>
  <si>
    <t>Salgsinntekt</t>
  </si>
  <si>
    <t>Annen driftsinntekt</t>
  </si>
  <si>
    <t>SUM DRIFTSINNTEKT</t>
  </si>
  <si>
    <t>Varekostnad</t>
  </si>
  <si>
    <t>Lønnskostnad</t>
  </si>
  <si>
    <t>Avskrivning</t>
  </si>
  <si>
    <t>Annen driftskostnad</t>
  </si>
  <si>
    <t>DRIFTSRESULTAT</t>
  </si>
  <si>
    <t>ORDINÆRT RES.  FØR SKATT</t>
  </si>
  <si>
    <t>Sum Salgsinntekt</t>
  </si>
  <si>
    <t>Sum Varekostnad</t>
  </si>
  <si>
    <t>Sum Lønnskostnad</t>
  </si>
  <si>
    <t>Sum Annen driftskostnad</t>
  </si>
  <si>
    <t>Annen rentekostnad</t>
  </si>
  <si>
    <t>Annen finanskostnad</t>
  </si>
  <si>
    <t>Annen renteinntekt</t>
  </si>
  <si>
    <t>Annen egenkapital</t>
  </si>
  <si>
    <t>Leverandørgjeld</t>
  </si>
  <si>
    <t>Arbeidsgiveravgift</t>
  </si>
  <si>
    <t>Reparasjon og vedlikehold utstyr</t>
  </si>
  <si>
    <t>Kontorrekvisita</t>
  </si>
  <si>
    <t>Telefon</t>
  </si>
  <si>
    <t>Porto</t>
  </si>
  <si>
    <t>Reisekostnad, ikke oppgavepliktig</t>
  </si>
  <si>
    <t>Forsikringspremie</t>
  </si>
  <si>
    <t>Tap på fordringer</t>
  </si>
  <si>
    <t>Medlemskontingent</t>
  </si>
  <si>
    <t>Leie maskiner</t>
  </si>
  <si>
    <t>ORDINÆRT RESULTAT</t>
  </si>
  <si>
    <t>Sum annen driftsinntekt</t>
  </si>
  <si>
    <t>Sum Annen rentekostnad</t>
  </si>
  <si>
    <t>Dommerutgifter</t>
  </si>
  <si>
    <t>Annen fremmed tjeneste</t>
  </si>
  <si>
    <t>Sum avskrivninger</t>
  </si>
  <si>
    <t>ktr - spes</t>
  </si>
  <si>
    <t>Årsbud</t>
  </si>
  <si>
    <t>Avvik</t>
  </si>
  <si>
    <t>Hittil i år</t>
  </si>
  <si>
    <t>Hittil i fjor</t>
  </si>
  <si>
    <t>Driftsløsøre, biler inventar o.a. utstyr</t>
  </si>
  <si>
    <t>Sum varige driftsmidler</t>
  </si>
  <si>
    <t>Sum anleggsmidler</t>
  </si>
  <si>
    <t>Kundefordringer</t>
  </si>
  <si>
    <t>Andre fordringer</t>
  </si>
  <si>
    <t>Bankinnskudd, kontanter o.l</t>
  </si>
  <si>
    <t>Sum omløpsmidler</t>
  </si>
  <si>
    <t>Sum eiendeler</t>
  </si>
  <si>
    <t>Periodens resultat</t>
  </si>
  <si>
    <t>Sum opptjent egenkapital</t>
  </si>
  <si>
    <t>Sum egenkapital</t>
  </si>
  <si>
    <t>Langsiktig gjeld</t>
  </si>
  <si>
    <t>Skyldig off. avgifter</t>
  </si>
  <si>
    <t>Annen kortsiktig gjeld</t>
  </si>
  <si>
    <t>Sum kortsiktig gjeld</t>
  </si>
  <si>
    <t>Sun Gjeld</t>
  </si>
  <si>
    <t>Sum egenkapital og gjeld</t>
  </si>
  <si>
    <t>Lager av varer</t>
  </si>
  <si>
    <t>Skyldig skattetrekk</t>
  </si>
  <si>
    <t>Stevneinntekter</t>
  </si>
  <si>
    <t>Annen driftsrelatert inntekt</t>
  </si>
  <si>
    <t>Anlegg</t>
  </si>
  <si>
    <t>Fond og avsetninger</t>
  </si>
  <si>
    <t>Sum innskutt egenkapital og fond</t>
  </si>
  <si>
    <t>OTP</t>
  </si>
  <si>
    <t>avdeling</t>
  </si>
  <si>
    <t>Salgsinntekter, uttak, avg. Pliktig</t>
  </si>
  <si>
    <t>Barteravtaler avgiftspliktig</t>
  </si>
  <si>
    <t>Salgsinntekter fotball-kiosk,avgiftsfritt</t>
  </si>
  <si>
    <t>Reduksjon treningsavgift / foreldre</t>
  </si>
  <si>
    <t>Foreldrebetaling fotballskole - sesong</t>
  </si>
  <si>
    <t>Foreldrebetaling utstyr</t>
  </si>
  <si>
    <t>Foreldrebetaling cup'er</t>
  </si>
  <si>
    <t>Egenandeler</t>
  </si>
  <si>
    <t>Offentlig tilskudd/refusjon</t>
  </si>
  <si>
    <t>Driftsbidrag, ldrettsetaten</t>
  </si>
  <si>
    <t>Driftsbidrag, Oslo ldrettskrets</t>
  </si>
  <si>
    <t>Rammetilskudd</t>
  </si>
  <si>
    <t>Tilskudd,øremerkede</t>
  </si>
  <si>
    <t>Dugnad Styrkeprøven</t>
  </si>
  <si>
    <t>Andre dugnader</t>
  </si>
  <si>
    <t>Leieinntekt, fast eiendom</t>
  </si>
  <si>
    <t>Leieinntekt, klubbhus</t>
  </si>
  <si>
    <t>Leieinntekt, kunstgressbaner</t>
  </si>
  <si>
    <t>Leieinntekt Løren ishall</t>
  </si>
  <si>
    <t>Provisjonsinntekter</t>
  </si>
  <si>
    <t>Interne overføringer</t>
  </si>
  <si>
    <t>Interne overføringer baneleie Lørenhallen</t>
  </si>
  <si>
    <t>Gaver</t>
  </si>
  <si>
    <t>Momskompensasjon</t>
  </si>
  <si>
    <t>Solidaritetsmidler</t>
  </si>
  <si>
    <t>Bingo/lotto ol.</t>
  </si>
  <si>
    <t>Jubileumsbok</t>
  </si>
  <si>
    <t>Avgifter forbund &amp; krets, bøter</t>
  </si>
  <si>
    <t>Cuper &amp; turneringer, påmeldingsavgift 5'er og 7'er</t>
  </si>
  <si>
    <t>Cuper &amp; turneringer 5'er og 7'er fotball foreldreb</t>
  </si>
  <si>
    <t>Cuper &amp; turneringer 11'er fotball</t>
  </si>
  <si>
    <t>Cuper &amp; turneringer utland, andre kostnader</t>
  </si>
  <si>
    <t>Stevneutgifter, reise bortekamper</t>
  </si>
  <si>
    <t>Stevneutgifter, overnatting bortekamper</t>
  </si>
  <si>
    <t>Stevneutgifter,diett bortekamper</t>
  </si>
  <si>
    <t>Stevneutgifter, andre kostnader</t>
  </si>
  <si>
    <t xml:space="preserve">Kostnader fotballskole sesong </t>
  </si>
  <si>
    <t>Kostnader fotballskole sommer</t>
  </si>
  <si>
    <t>Frakt</t>
  </si>
  <si>
    <t>Treningsutgifter</t>
  </si>
  <si>
    <t>Baneleie</t>
  </si>
  <si>
    <t xml:space="preserve">Baneleie Lørenhallen </t>
  </si>
  <si>
    <t>Lege, fysikalsk behandling</t>
  </si>
  <si>
    <t>Varer fo r videresalg,fotballkiosk og hockey-kafet</t>
  </si>
  <si>
    <t>ldrettsutstyr foreldrebetaling</t>
  </si>
  <si>
    <t>Lønn fast ansatte</t>
  </si>
  <si>
    <t>Lønn deltidsansatte</t>
  </si>
  <si>
    <t>Feriepenger</t>
  </si>
  <si>
    <t>Fri telefon</t>
  </si>
  <si>
    <t>Motpost naturalytelser</t>
  </si>
  <si>
    <t>Refusjon av sykepenger</t>
  </si>
  <si>
    <t>Overtidsmat</t>
  </si>
  <si>
    <t>Arbeidsklær</t>
  </si>
  <si>
    <t>Annen personalkostnad</t>
  </si>
  <si>
    <t>Avskrivning- klubbhus</t>
  </si>
  <si>
    <t>Avskriving- kunstgressbane</t>
  </si>
  <si>
    <t>Avskrivning, lysanlegg</t>
  </si>
  <si>
    <t>Avskrivning, kontorbygg</t>
  </si>
  <si>
    <t>Avskrivning- traktor</t>
  </si>
  <si>
    <t>Renovasjon, anlegg</t>
  </si>
  <si>
    <t>Lys, varme vedr. lokaler og fotballbane</t>
  </si>
  <si>
    <t xml:space="preserve">Abonnement, alarm </t>
  </si>
  <si>
    <t>Andre kostnader lokaler</t>
  </si>
  <si>
    <t>leie transportmidler</t>
  </si>
  <si>
    <t>Leie bankterminal</t>
  </si>
  <si>
    <t>Andre leiekostnader</t>
  </si>
  <si>
    <t>Driftsmateriale</t>
  </si>
  <si>
    <t xml:space="preserve">Reparasjon og vedlikehold anlegg </t>
  </si>
  <si>
    <t>Vedlikehold anlegg</t>
  </si>
  <si>
    <t>Honorar revisjon</t>
  </si>
  <si>
    <t>Honorar regnskapsføring</t>
  </si>
  <si>
    <t>Data/EDB Kostnad</t>
  </si>
  <si>
    <t>Aviser,tidsskrifter, bøker og lignende</t>
  </si>
  <si>
    <t>Kurs</t>
  </si>
  <si>
    <t>Sosiale kostnader, 60+</t>
  </si>
  <si>
    <t>Mobiltelefon I NetCom- 92850333</t>
  </si>
  <si>
    <t>Drivstoff, transportmidler</t>
  </si>
  <si>
    <t xml:space="preserve">Vedlikehold, transportmidler </t>
  </si>
  <si>
    <t>Årsavgift og forsikringer transportmidler</t>
  </si>
  <si>
    <t>Bilgodtgjørelse, oppgaveplikt ig</t>
  </si>
  <si>
    <t>Passasjertillegg</t>
  </si>
  <si>
    <t>Diettkostnad,oppgavepliktig</t>
  </si>
  <si>
    <t>Reklame</t>
  </si>
  <si>
    <t>Annonser</t>
  </si>
  <si>
    <t>Representasjon, fradragsberettiget</t>
  </si>
  <si>
    <t>Interne møtekostnader</t>
  </si>
  <si>
    <t>Tilstelninger</t>
  </si>
  <si>
    <t>Dugnader</t>
  </si>
  <si>
    <t>Øredifferanser</t>
  </si>
  <si>
    <t>Bank og kortgebyr</t>
  </si>
  <si>
    <t>Andre driftskostnader</t>
  </si>
  <si>
    <t>Renteinntekter</t>
  </si>
  <si>
    <t>Rentekostnad- eksterne langivere</t>
  </si>
  <si>
    <t>Selskap:Hasle Løren Fotball Yngres avd</t>
  </si>
  <si>
    <t>Grasrota ndel</t>
  </si>
  <si>
    <t>Idrettsutstyr yngres</t>
  </si>
  <si>
    <t>Arb.g.avgoft pålpte feriepenger</t>
  </si>
  <si>
    <t xml:space="preserve">                                                                                                                              </t>
  </si>
  <si>
    <t>SQL Wizard</t>
  </si>
  <si>
    <t>@feltliste: glaccountno,voucherdate,voucherno,description,amount</t>
  </si>
  <si>
    <t>@Tabell: glaccounttransaction</t>
  </si>
  <si>
    <t>glaccountno</t>
  </si>
  <si>
    <t>voucherdate</t>
  </si>
  <si>
    <t>voucherno</t>
  </si>
  <si>
    <t>description</t>
  </si>
  <si>
    <t>amount</t>
  </si>
  <si>
    <t>Idrettsutstyr 11'er fotball</t>
  </si>
  <si>
    <t>Inventar</t>
  </si>
  <si>
    <t>Foreldrebetaling fotball-camp sommer</t>
  </si>
  <si>
    <t>Bonus</t>
  </si>
  <si>
    <t>Treningsavgift fakturert Rubic</t>
  </si>
  <si>
    <t>31.08.2020 00:00:00</t>
  </si>
  <si>
    <t>OVerført lagkasse G05 oppløst</t>
  </si>
  <si>
    <t>@where: Depno=108 and accountingyear=2020 and period between 1 and 12</t>
  </si>
  <si>
    <t>@where: Depno=115 and accountingyear=2020 and period between 1 and 12</t>
  </si>
  <si>
    <t>@where: Depno=221 and accountingyear=2020 and period between 1 and 12</t>
  </si>
  <si>
    <t>Hasle Løren Fotball Yngres avd</t>
  </si>
  <si>
    <t>G96 - ikke i bruk</t>
  </si>
  <si>
    <t>G97 - ikke bruk</t>
  </si>
  <si>
    <t>G98 - ikke i bruk</t>
  </si>
  <si>
    <t>G05 - ikke i bruk</t>
  </si>
  <si>
    <t>J01</t>
  </si>
  <si>
    <t>G99/Junior - ikke i bruk</t>
  </si>
  <si>
    <t>G01 - ikke i bruk</t>
  </si>
  <si>
    <t>G03 - ikke i bruk</t>
  </si>
  <si>
    <t>Budsjett</t>
  </si>
  <si>
    <t>Kommentar</t>
  </si>
  <si>
    <t>Hasle Løren Fotball Senior</t>
  </si>
  <si>
    <t>Hasle Løren Fotball Yngres</t>
  </si>
  <si>
    <t>Resultat 2021</t>
  </si>
  <si>
    <t>Budsjett 2022</t>
  </si>
  <si>
    <t>Bud 2021</t>
  </si>
  <si>
    <t>Res 2021</t>
  </si>
  <si>
    <t>Res vs Bud</t>
  </si>
  <si>
    <t>Res 21 vs Bud 22</t>
  </si>
  <si>
    <t>INNTEKTER</t>
  </si>
  <si>
    <t>KOSTNADER</t>
  </si>
  <si>
    <t>Hasle Løren Fotball</t>
  </si>
  <si>
    <t>Internoverføringer</t>
  </si>
  <si>
    <t>Lønn fra lønnsfilen</t>
  </si>
  <si>
    <t>Er dette nok i internoverføringer</t>
  </si>
  <si>
    <t>Resultat 2021 og Budsjett 2022</t>
  </si>
  <si>
    <t>Virk</t>
  </si>
  <si>
    <t>HiÅ</t>
  </si>
  <si>
    <t>Heidi</t>
  </si>
  <si>
    <t>Kontroll</t>
  </si>
</sst>
</file>

<file path=xl/styles.xml><?xml version="1.0" encoding="utf-8"?>
<styleSheet xmlns="http://schemas.openxmlformats.org/spreadsheetml/2006/main">
  <numFmts count="4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;[Red]\-\ #,##0"/>
    <numFmt numFmtId="187" formatCode="#,##0.00;[Red]\-\ #,##0.00"/>
    <numFmt numFmtId="188" formatCode="dd/mm/yy;@"/>
    <numFmt numFmtId="189" formatCode="0.0\ %"/>
    <numFmt numFmtId="190" formatCode="[$-414]d\.\ mmmm\ yyyy"/>
    <numFmt numFmtId="191" formatCode="d/m/yyyy;@"/>
    <numFmt numFmtId="192" formatCode="#,##0;#,##0"/>
    <numFmt numFmtId="193" formatCode="d/m/yy;@"/>
    <numFmt numFmtId="194" formatCode="0.00;[Red]0.00"/>
    <numFmt numFmtId="195" formatCode="&quot;Ja&quot;;&quot;Ja&quot;;&quot;Nei&quot;"/>
    <numFmt numFmtId="196" formatCode="&quot;Sann&quot;;&quot;Sann&quot;;&quot;Usann&quot;"/>
    <numFmt numFmtId="197" formatCode="&quot;På&quot;;&quot;På&quot;;&quot;Av&quot;"/>
    <numFmt numFmtId="198" formatCode="[$€-2]\ ###,000_);[Red]\([$€-2]\ ###,000\)"/>
    <numFmt numFmtId="199" formatCode="#,##0.00_ ;[Red]\-#,##0.00\ "/>
    <numFmt numFmtId="200" formatCode="0.00_ ;[Red]\-0.00\ "/>
    <numFmt numFmtId="201" formatCode="_(* #,##0.0_);_(* \(#,##0.0\);_(* &quot;-&quot;??_);_(@_)"/>
    <numFmt numFmtId="202" formatCode="_(* #,##0_);_(* \(#,##0\);_(* &quot;-&quot;??_);_(@_)"/>
    <numFmt numFmtId="203" formatCode="#,##0_ ;[Red]\-#,##0\ "/>
  </numFmts>
  <fonts count="37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3" fillId="20" borderId="1" applyNumberFormat="0" applyAlignment="0" applyProtection="0"/>
    <xf numFmtId="0" fontId="19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186" fontId="2" fillId="23" borderId="12" xfId="0" applyNumberFormat="1" applyFont="1" applyFill="1" applyBorder="1" applyAlignment="1">
      <alignment/>
    </xf>
    <xf numFmtId="186" fontId="2" fillId="2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0" borderId="14" xfId="0" applyFont="1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9" fillId="20" borderId="10" xfId="0" applyFont="1" applyFill="1" applyBorder="1" applyAlignment="1">
      <alignment/>
    </xf>
    <xf numFmtId="186" fontId="29" fillId="23" borderId="12" xfId="0" applyNumberFormat="1" applyFont="1" applyFill="1" applyBorder="1" applyAlignment="1">
      <alignment/>
    </xf>
    <xf numFmtId="0" fontId="29" fillId="20" borderId="11" xfId="0" applyFont="1" applyFill="1" applyBorder="1" applyAlignment="1">
      <alignment/>
    </xf>
    <xf numFmtId="186" fontId="29" fillId="23" borderId="13" xfId="0" applyNumberFormat="1" applyFont="1" applyFill="1" applyBorder="1" applyAlignment="1">
      <alignment/>
    </xf>
    <xf numFmtId="0" fontId="4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6" fontId="0" fillId="0" borderId="0" xfId="0" applyNumberFormat="1" applyAlignment="1">
      <alignment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2" fillId="20" borderId="19" xfId="0" applyFont="1" applyFill="1" applyBorder="1" applyAlignment="1">
      <alignment/>
    </xf>
    <xf numFmtId="0" fontId="3" fillId="20" borderId="0" xfId="0" applyFont="1" applyFill="1" applyAlignment="1">
      <alignment/>
    </xf>
    <xf numFmtId="0" fontId="2" fillId="20" borderId="20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192" fontId="2" fillId="23" borderId="12" xfId="0" applyNumberFormat="1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192" fontId="2" fillId="20" borderId="22" xfId="0" applyNumberFormat="1" applyFont="1" applyFill="1" applyBorder="1" applyAlignment="1">
      <alignment/>
    </xf>
    <xf numFmtId="0" fontId="2" fillId="20" borderId="23" xfId="0" applyFont="1" applyFill="1" applyBorder="1" applyAlignment="1">
      <alignment/>
    </xf>
    <xf numFmtId="192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38" fontId="0" fillId="0" borderId="0" xfId="0" applyNumberFormat="1" applyAlignment="1">
      <alignment/>
    </xf>
    <xf numFmtId="0" fontId="3" fillId="20" borderId="0" xfId="0" applyFont="1" applyFill="1" applyAlignment="1">
      <alignment horizontal="center"/>
    </xf>
    <xf numFmtId="38" fontId="2" fillId="0" borderId="0" xfId="0" applyNumberFormat="1" applyFont="1" applyAlignment="1">
      <alignment/>
    </xf>
    <xf numFmtId="186" fontId="2" fillId="23" borderId="12" xfId="0" applyNumberFormat="1" applyFont="1" applyFill="1" applyBorder="1" applyAlignment="1">
      <alignment/>
    </xf>
    <xf numFmtId="186" fontId="3" fillId="23" borderId="12" xfId="0" applyNumberFormat="1" applyFont="1" applyFill="1" applyBorder="1" applyAlignment="1">
      <alignment/>
    </xf>
    <xf numFmtId="186" fontId="3" fillId="23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2" fillId="24" borderId="0" xfId="0" applyFont="1" applyFill="1" applyBorder="1" applyAlignment="1">
      <alignment/>
    </xf>
    <xf numFmtId="186" fontId="32" fillId="24" borderId="0" xfId="0" applyNumberFormat="1" applyFont="1" applyFill="1" applyBorder="1" applyAlignment="1">
      <alignment/>
    </xf>
    <xf numFmtId="0" fontId="32" fillId="24" borderId="0" xfId="57" applyFont="1" applyFill="1" applyBorder="1" applyAlignment="1">
      <alignment/>
      <protection/>
    </xf>
    <xf numFmtId="0" fontId="33" fillId="24" borderId="0" xfId="0" applyFont="1" applyFill="1" applyBorder="1" applyAlignment="1">
      <alignment/>
    </xf>
    <xf numFmtId="0" fontId="32" fillId="24" borderId="14" xfId="0" applyFont="1" applyFill="1" applyBorder="1" applyAlignment="1">
      <alignment/>
    </xf>
    <xf numFmtId="0" fontId="32" fillId="24" borderId="14" xfId="0" applyFont="1" applyFill="1" applyBorder="1" applyAlignment="1">
      <alignment horizontal="center"/>
    </xf>
    <xf numFmtId="186" fontId="32" fillId="25" borderId="14" xfId="0" applyNumberFormat="1" applyFont="1" applyFill="1" applyBorder="1" applyAlignment="1">
      <alignment/>
    </xf>
    <xf numFmtId="186" fontId="32" fillId="24" borderId="14" xfId="0" applyNumberFormat="1" applyFont="1" applyFill="1" applyBorder="1" applyAlignment="1">
      <alignment/>
    </xf>
    <xf numFmtId="186" fontId="32" fillId="26" borderId="14" xfId="0" applyNumberFormat="1" applyFont="1" applyFill="1" applyBorder="1" applyAlignment="1">
      <alignment/>
    </xf>
    <xf numFmtId="0" fontId="33" fillId="24" borderId="14" xfId="0" applyFont="1" applyFill="1" applyBorder="1" applyAlignment="1">
      <alignment/>
    </xf>
    <xf numFmtId="186" fontId="33" fillId="26" borderId="14" xfId="0" applyNumberFormat="1" applyFont="1" applyFill="1" applyBorder="1" applyAlignment="1">
      <alignment/>
    </xf>
    <xf numFmtId="0" fontId="32" fillId="24" borderId="12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0" fontId="32" fillId="24" borderId="20" xfId="0" applyFont="1" applyFill="1" applyBorder="1" applyAlignment="1">
      <alignment/>
    </xf>
    <xf numFmtId="0" fontId="32" fillId="24" borderId="13" xfId="0" applyFont="1" applyFill="1" applyBorder="1" applyAlignment="1">
      <alignment horizontal="center"/>
    </xf>
    <xf numFmtId="186" fontId="32" fillId="24" borderId="12" xfId="0" applyNumberFormat="1" applyFont="1" applyFill="1" applyBorder="1" applyAlignment="1">
      <alignment/>
    </xf>
    <xf numFmtId="186" fontId="32" fillId="25" borderId="20" xfId="0" applyNumberFormat="1" applyFont="1" applyFill="1" applyBorder="1" applyAlignment="1">
      <alignment/>
    </xf>
    <xf numFmtId="186" fontId="32" fillId="26" borderId="20" xfId="0" applyNumberFormat="1" applyFont="1" applyFill="1" applyBorder="1" applyAlignment="1">
      <alignment/>
    </xf>
    <xf numFmtId="186" fontId="32" fillId="25" borderId="13" xfId="0" applyNumberFormat="1" applyFont="1" applyFill="1" applyBorder="1" applyAlignment="1">
      <alignment/>
    </xf>
    <xf numFmtId="186" fontId="32" fillId="26" borderId="13" xfId="0" applyNumberFormat="1" applyFont="1" applyFill="1" applyBorder="1" applyAlignment="1">
      <alignment/>
    </xf>
    <xf numFmtId="0" fontId="34" fillId="24" borderId="24" xfId="0" applyFont="1" applyFill="1" applyBorder="1" applyAlignment="1">
      <alignment horizontal="center"/>
    </xf>
    <xf numFmtId="0" fontId="34" fillId="24" borderId="25" xfId="0" applyFont="1" applyFill="1" applyBorder="1" applyAlignment="1">
      <alignment/>
    </xf>
    <xf numFmtId="186" fontId="34" fillId="25" borderId="25" xfId="0" applyNumberFormat="1" applyFont="1" applyFill="1" applyBorder="1" applyAlignment="1">
      <alignment/>
    </xf>
    <xf numFmtId="0" fontId="35" fillId="24" borderId="25" xfId="0" applyFont="1" applyFill="1" applyBorder="1" applyAlignment="1">
      <alignment/>
    </xf>
    <xf numFmtId="186" fontId="34" fillId="26" borderId="25" xfId="0" applyNumberFormat="1" applyFont="1" applyFill="1" applyBorder="1" applyAlignment="1">
      <alignment/>
    </xf>
    <xf numFmtId="186" fontId="34" fillId="26" borderId="26" xfId="0" applyNumberFormat="1" applyFont="1" applyFill="1" applyBorder="1" applyAlignment="1">
      <alignment/>
    </xf>
    <xf numFmtId="0" fontId="35" fillId="24" borderId="12" xfId="0" applyFont="1" applyFill="1" applyBorder="1" applyAlignment="1">
      <alignment/>
    </xf>
    <xf numFmtId="0" fontId="35" fillId="25" borderId="12" xfId="57" applyFont="1" applyFill="1" applyBorder="1" applyAlignment="1">
      <alignment horizontal="center"/>
      <protection/>
    </xf>
    <xf numFmtId="0" fontId="35" fillId="26" borderId="12" xfId="57" applyFont="1" applyFill="1" applyBorder="1" applyAlignment="1">
      <alignment horizontal="center"/>
      <protection/>
    </xf>
    <xf numFmtId="0" fontId="35" fillId="24" borderId="27" xfId="0" applyFont="1" applyFill="1" applyBorder="1" applyAlignment="1">
      <alignment/>
    </xf>
    <xf numFmtId="0" fontId="35" fillId="24" borderId="28" xfId="0" applyFont="1" applyFill="1" applyBorder="1" applyAlignment="1">
      <alignment horizontal="right"/>
    </xf>
    <xf numFmtId="0" fontId="35" fillId="24" borderId="28" xfId="0" applyFont="1" applyFill="1" applyBorder="1" applyAlignment="1">
      <alignment/>
    </xf>
    <xf numFmtId="0" fontId="35" fillId="24" borderId="29" xfId="0" applyFont="1" applyFill="1" applyBorder="1" applyAlignment="1">
      <alignment/>
    </xf>
    <xf numFmtId="0" fontId="35" fillId="26" borderId="30" xfId="57" applyFont="1" applyFill="1" applyBorder="1" applyAlignment="1">
      <alignment horizontal="center" wrapText="1"/>
      <protection/>
    </xf>
    <xf numFmtId="0" fontId="35" fillId="24" borderId="31" xfId="0" applyFont="1" applyFill="1" applyBorder="1" applyAlignment="1">
      <alignment horizontal="center"/>
    </xf>
    <xf numFmtId="0" fontId="35" fillId="24" borderId="32" xfId="0" applyFont="1" applyFill="1" applyBorder="1" applyAlignment="1">
      <alignment/>
    </xf>
    <xf numFmtId="0" fontId="35" fillId="25" borderId="32" xfId="57" applyFont="1" applyFill="1" applyBorder="1" applyAlignment="1">
      <alignment horizontal="center"/>
      <protection/>
    </xf>
    <xf numFmtId="0" fontId="35" fillId="26" borderId="32" xfId="57" applyFont="1" applyFill="1" applyBorder="1" applyAlignment="1">
      <alignment horizontal="center"/>
      <protection/>
    </xf>
    <xf numFmtId="0" fontId="35" fillId="26" borderId="33" xfId="57" applyFont="1" applyFill="1" applyBorder="1" applyAlignment="1">
      <alignment horizontal="center" wrapText="1"/>
      <protection/>
    </xf>
    <xf numFmtId="0" fontId="34" fillId="24" borderId="14" xfId="0" applyFont="1" applyFill="1" applyBorder="1" applyAlignment="1">
      <alignment/>
    </xf>
    <xf numFmtId="186" fontId="34" fillId="25" borderId="14" xfId="0" applyNumberFormat="1" applyFont="1" applyFill="1" applyBorder="1" applyAlignment="1">
      <alignment/>
    </xf>
    <xf numFmtId="186" fontId="34" fillId="26" borderId="14" xfId="0" applyNumberFormat="1" applyFont="1" applyFill="1" applyBorder="1" applyAlignment="1">
      <alignment/>
    </xf>
    <xf numFmtId="0" fontId="34" fillId="24" borderId="24" xfId="0" applyFont="1" applyFill="1" applyBorder="1" applyAlignment="1">
      <alignment/>
    </xf>
    <xf numFmtId="186" fontId="35" fillId="26" borderId="14" xfId="0" applyNumberFormat="1" applyFont="1" applyFill="1" applyBorder="1" applyAlignment="1">
      <alignment/>
    </xf>
    <xf numFmtId="186" fontId="35" fillId="26" borderId="26" xfId="0" applyNumberFormat="1" applyFont="1" applyFill="1" applyBorder="1" applyAlignment="1">
      <alignment/>
    </xf>
    <xf numFmtId="0" fontId="35" fillId="24" borderId="24" xfId="0" applyFont="1" applyFill="1" applyBorder="1" applyAlignment="1">
      <alignment/>
    </xf>
    <xf numFmtId="186" fontId="35" fillId="25" borderId="25" xfId="0" applyNumberFormat="1" applyFont="1" applyFill="1" applyBorder="1" applyAlignment="1">
      <alignment/>
    </xf>
    <xf numFmtId="186" fontId="35" fillId="26" borderId="25" xfId="0" applyNumberFormat="1" applyFont="1" applyFill="1" applyBorder="1" applyAlignment="1">
      <alignment/>
    </xf>
    <xf numFmtId="0" fontId="35" fillId="24" borderId="14" xfId="0" applyFont="1" applyFill="1" applyBorder="1" applyAlignment="1">
      <alignment/>
    </xf>
    <xf numFmtId="186" fontId="35" fillId="25" borderId="14" xfId="0" applyNumberFormat="1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86" fontId="34" fillId="24" borderId="0" xfId="0" applyNumberFormat="1" applyFont="1" applyFill="1" applyBorder="1" applyAlignment="1">
      <alignment/>
    </xf>
    <xf numFmtId="186" fontId="35" fillId="24" borderId="0" xfId="0" applyNumberFormat="1" applyFont="1" applyFill="1" applyBorder="1" applyAlignment="1">
      <alignment/>
    </xf>
    <xf numFmtId="0" fontId="32" fillId="24" borderId="34" xfId="0" applyFont="1" applyFill="1" applyBorder="1" applyAlignment="1">
      <alignment horizontal="center"/>
    </xf>
    <xf numFmtId="0" fontId="32" fillId="24" borderId="34" xfId="0" applyFont="1" applyFill="1" applyBorder="1" applyAlignment="1">
      <alignment/>
    </xf>
    <xf numFmtId="0" fontId="32" fillId="24" borderId="35" xfId="0" applyFont="1" applyFill="1" applyBorder="1" applyAlignment="1">
      <alignment/>
    </xf>
    <xf numFmtId="186" fontId="32" fillId="24" borderId="35" xfId="0" applyNumberFormat="1" applyFont="1" applyFill="1" applyBorder="1" applyAlignment="1">
      <alignment/>
    </xf>
    <xf numFmtId="0" fontId="32" fillId="24" borderId="36" xfId="0" applyFont="1" applyFill="1" applyBorder="1" applyAlignment="1">
      <alignment/>
    </xf>
    <xf numFmtId="203" fontId="32" fillId="26" borderId="13" xfId="42" applyNumberFormat="1" applyFont="1" applyFill="1" applyBorder="1" applyAlignment="1">
      <alignment/>
    </xf>
    <xf numFmtId="203" fontId="32" fillId="26" borderId="14" xfId="42" applyNumberFormat="1" applyFont="1" applyFill="1" applyBorder="1" applyAlignment="1">
      <alignment/>
    </xf>
    <xf numFmtId="203" fontId="32" fillId="24" borderId="34" xfId="42" applyNumberFormat="1" applyFont="1" applyFill="1" applyBorder="1" applyAlignment="1">
      <alignment/>
    </xf>
    <xf numFmtId="203" fontId="34" fillId="26" borderId="25" xfId="42" applyNumberFormat="1" applyFont="1" applyFill="1" applyBorder="1" applyAlignment="1">
      <alignment/>
    </xf>
    <xf numFmtId="0" fontId="34" fillId="24" borderId="14" xfId="0" applyFont="1" applyFill="1" applyBorder="1" applyAlignment="1">
      <alignment horizontal="center"/>
    </xf>
    <xf numFmtId="203" fontId="34" fillId="26" borderId="14" xfId="42" applyNumberFormat="1" applyFont="1" applyFill="1" applyBorder="1" applyAlignment="1">
      <alignment/>
    </xf>
    <xf numFmtId="186" fontId="35" fillId="25" borderId="13" xfId="0" applyNumberFormat="1" applyFont="1" applyFill="1" applyBorder="1" applyAlignment="1">
      <alignment/>
    </xf>
    <xf numFmtId="186" fontId="35" fillId="26" borderId="13" xfId="0" applyNumberFormat="1" applyFont="1" applyFill="1" applyBorder="1" applyAlignment="1">
      <alignment/>
    </xf>
    <xf numFmtId="10" fontId="32" fillId="24" borderId="0" xfId="60" applyNumberFormat="1" applyFont="1" applyFill="1" applyBorder="1" applyAlignment="1">
      <alignment/>
    </xf>
    <xf numFmtId="186" fontId="32" fillId="27" borderId="14" xfId="0" applyNumberFormat="1" applyFont="1" applyFill="1" applyBorder="1" applyAlignment="1">
      <alignment/>
    </xf>
    <xf numFmtId="0" fontId="32" fillId="24" borderId="0" xfId="57" applyFont="1" applyFill="1" applyBorder="1" applyAlignment="1">
      <alignment horizontal="center"/>
      <protection/>
    </xf>
    <xf numFmtId="186" fontId="35" fillId="25" borderId="28" xfId="0" applyNumberFormat="1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26" borderId="37" xfId="0" applyFont="1" applyFill="1" applyBorder="1" applyAlignment="1">
      <alignment horizontal="center"/>
    </xf>
    <xf numFmtId="0" fontId="35" fillId="24" borderId="38" xfId="0" applyFont="1" applyFill="1" applyBorder="1" applyAlignment="1">
      <alignment horizontal="center"/>
    </xf>
    <xf numFmtId="0" fontId="35" fillId="24" borderId="39" xfId="0" applyFont="1" applyFill="1" applyBorder="1" applyAlignment="1">
      <alignment horizontal="center"/>
    </xf>
    <xf numFmtId="0" fontId="35" fillId="24" borderId="4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tal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16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8.7109375" defaultRowHeight="12.75"/>
  <cols>
    <col min="1" max="1" width="1.1484375" style="56" customWidth="1"/>
    <col min="2" max="2" width="4.421875" style="56" hidden="1" customWidth="1"/>
    <col min="3" max="3" width="4.421875" style="56" bestFit="1" customWidth="1"/>
    <col min="4" max="4" width="39.8515625" style="56" bestFit="1" customWidth="1"/>
    <col min="5" max="7" width="10.421875" style="56" customWidth="1"/>
    <col min="8" max="8" width="5.8515625" style="56" customWidth="1"/>
    <col min="9" max="9" width="12.8515625" style="56" bestFit="1" customWidth="1"/>
    <col min="10" max="10" width="22.00390625" style="56" bestFit="1" customWidth="1"/>
    <col min="11" max="16384" width="8.7109375" style="56" customWidth="1"/>
  </cols>
  <sheetData>
    <row r="1" spans="4:6" ht="21">
      <c r="D1" s="107" t="s">
        <v>208</v>
      </c>
      <c r="E1" s="107" t="s">
        <v>204</v>
      </c>
      <c r="F1" s="107"/>
    </row>
    <row r="4" spans="5:10" ht="13.5" thickBot="1">
      <c r="E4" s="126"/>
      <c r="F4" s="126"/>
      <c r="G4" s="126"/>
      <c r="I4" s="58"/>
      <c r="J4" s="58"/>
    </row>
    <row r="5" spans="3:10" ht="12.75">
      <c r="C5" s="85"/>
      <c r="D5" s="86"/>
      <c r="E5" s="127" t="s">
        <v>196</v>
      </c>
      <c r="F5" s="127"/>
      <c r="G5" s="127"/>
      <c r="H5" s="87"/>
      <c r="I5" s="128" t="s">
        <v>197</v>
      </c>
      <c r="J5" s="128"/>
    </row>
    <row r="6" spans="3:10" ht="15" customHeight="1">
      <c r="C6" s="88"/>
      <c r="D6" s="82"/>
      <c r="E6" s="83" t="s">
        <v>199</v>
      </c>
      <c r="F6" s="83" t="s">
        <v>198</v>
      </c>
      <c r="G6" s="83" t="s">
        <v>38</v>
      </c>
      <c r="H6" s="82"/>
      <c r="I6" s="84" t="s">
        <v>192</v>
      </c>
      <c r="J6" s="84" t="s">
        <v>38</v>
      </c>
    </row>
    <row r="7" spans="3:10" ht="13.5" thickBot="1">
      <c r="C7" s="90"/>
      <c r="D7" s="91" t="s">
        <v>0</v>
      </c>
      <c r="E7" s="92"/>
      <c r="F7" s="92"/>
      <c r="G7" s="92" t="s">
        <v>200</v>
      </c>
      <c r="H7" s="91"/>
      <c r="I7" s="93">
        <v>2022</v>
      </c>
      <c r="J7" s="93" t="s">
        <v>201</v>
      </c>
    </row>
    <row r="8" spans="2:10" ht="12.75">
      <c r="B8" s="56">
        <v>300</v>
      </c>
      <c r="C8" s="70">
        <v>320</v>
      </c>
      <c r="D8" s="68" t="s">
        <v>2</v>
      </c>
      <c r="E8" s="74">
        <f>Senior!E8+Yngres!E8</f>
        <v>3169965.0799999996</v>
      </c>
      <c r="F8" s="74">
        <f>Senior!F8+Yngres!F8</f>
        <v>3658899</v>
      </c>
      <c r="G8" s="74">
        <f>Senior!G8+Yngres!G8</f>
        <v>-488933.9200000001</v>
      </c>
      <c r="H8" s="71"/>
      <c r="I8" s="75">
        <f>Senior!I8+Yngres!I8</f>
        <v>3729190.91</v>
      </c>
      <c r="J8" s="75">
        <f>Senior!J8+Yngres!J8</f>
        <v>559225.8300000001</v>
      </c>
    </row>
    <row r="9" spans="2:10" ht="12.75">
      <c r="B9" s="56">
        <v>330</v>
      </c>
      <c r="C9" s="61">
        <v>330</v>
      </c>
      <c r="D9" s="60" t="s">
        <v>3</v>
      </c>
      <c r="E9" s="74">
        <f>Senior!E9+Yngres!E9</f>
        <v>87736.01999999999</v>
      </c>
      <c r="F9" s="74">
        <f>Senior!F9+Yngres!F9</f>
        <v>153000</v>
      </c>
      <c r="G9" s="74">
        <f>Senior!G9+Yngres!G9</f>
        <v>-65263.98</v>
      </c>
      <c r="H9" s="67"/>
      <c r="I9" s="64">
        <f>Senior!I9+Yngres!I9</f>
        <v>187736.02</v>
      </c>
      <c r="J9" s="75">
        <f>Senior!J9+Yngres!J9</f>
        <v>100000</v>
      </c>
    </row>
    <row r="10" spans="1:10" ht="12.75">
      <c r="A10" s="59"/>
      <c r="B10" s="59"/>
      <c r="C10" s="120"/>
      <c r="D10" s="95" t="s">
        <v>4</v>
      </c>
      <c r="E10" s="122">
        <f>Senior!E10+Yngres!E10</f>
        <v>3257701.0999999996</v>
      </c>
      <c r="F10" s="122">
        <f>Senior!F10+Yngres!F10</f>
        <v>3811899</v>
      </c>
      <c r="G10" s="122">
        <f>Senior!G10+Yngres!G10</f>
        <v>-554197.9000000001</v>
      </c>
      <c r="H10" s="82"/>
      <c r="I10" s="97">
        <f>Senior!I10+Yngres!I10</f>
        <v>3916926.93</v>
      </c>
      <c r="J10" s="123">
        <f>Senior!J10+Yngres!J10</f>
        <v>659225.8300000001</v>
      </c>
    </row>
    <row r="11" spans="3:10" ht="12.75">
      <c r="C11" s="61"/>
      <c r="D11" s="60"/>
      <c r="E11" s="74">
        <f>Senior!E11+Yngres!E11</f>
        <v>0</v>
      </c>
      <c r="F11" s="74">
        <f>Senior!F11+Yngres!F11</f>
        <v>0</v>
      </c>
      <c r="G11" s="74">
        <f>Senior!G11+Yngres!G11</f>
        <v>0</v>
      </c>
      <c r="H11" s="67"/>
      <c r="I11" s="64">
        <f>Senior!I11+Yngres!I11</f>
        <v>0</v>
      </c>
      <c r="J11" s="75">
        <f>Senior!J11+Yngres!J11</f>
        <v>0</v>
      </c>
    </row>
    <row r="12" spans="2:10" ht="12.75">
      <c r="B12" s="56">
        <v>420</v>
      </c>
      <c r="C12" s="61">
        <v>490</v>
      </c>
      <c r="D12" s="60" t="s">
        <v>5</v>
      </c>
      <c r="E12" s="74">
        <f>Senior!E12+Yngres!E12</f>
        <v>1601611.69</v>
      </c>
      <c r="F12" s="74">
        <f>Senior!F12+Yngres!F12</f>
        <v>1748981.48</v>
      </c>
      <c r="G12" s="74">
        <f>Senior!G12+Yngres!G12</f>
        <v>-147369.78999999998</v>
      </c>
      <c r="H12" s="67"/>
      <c r="I12" s="64">
        <f>Senior!I12+Yngres!I12</f>
        <v>1505417.5999999999</v>
      </c>
      <c r="J12" s="75">
        <f>Senior!J12+Yngres!J12</f>
        <v>-96194.09000000003</v>
      </c>
    </row>
    <row r="13" spans="2:10" ht="12.75">
      <c r="B13" s="56">
        <v>500</v>
      </c>
      <c r="C13" s="61">
        <v>500</v>
      </c>
      <c r="D13" s="60" t="s">
        <v>6</v>
      </c>
      <c r="E13" s="74">
        <f>Senior!E13+Yngres!E13</f>
        <v>1936448.89</v>
      </c>
      <c r="F13" s="74">
        <f>Senior!F13+Yngres!F13</f>
        <v>1961168.6300000001</v>
      </c>
      <c r="G13" s="74">
        <f>Senior!G13+Yngres!G13</f>
        <v>-24719.740000000078</v>
      </c>
      <c r="H13" s="67"/>
      <c r="I13" s="64">
        <f>Senior!I13+Yngres!I13</f>
        <v>2092261.46</v>
      </c>
      <c r="J13" s="75">
        <f>Senior!J13+Yngres!J13</f>
        <v>155812.57000000012</v>
      </c>
    </row>
    <row r="14" spans="2:10" ht="12.75">
      <c r="B14" s="56">
        <v>600</v>
      </c>
      <c r="C14" s="61">
        <v>600</v>
      </c>
      <c r="D14" s="60" t="s">
        <v>7</v>
      </c>
      <c r="E14" s="74">
        <f>Senior!E14+Yngres!E14</f>
        <v>0</v>
      </c>
      <c r="F14" s="74">
        <f>Senior!F14+Yngres!F14</f>
        <v>0</v>
      </c>
      <c r="G14" s="74">
        <f>Senior!G14+Yngres!G14</f>
        <v>0</v>
      </c>
      <c r="H14" s="67"/>
      <c r="I14" s="64">
        <f>Senior!I14+Yngres!I14</f>
        <v>0</v>
      </c>
      <c r="J14" s="75">
        <f>Senior!J14+Yngres!J14</f>
        <v>0</v>
      </c>
    </row>
    <row r="15" spans="2:10" ht="12.75">
      <c r="B15" s="56">
        <v>610</v>
      </c>
      <c r="C15" s="61">
        <v>790</v>
      </c>
      <c r="D15" s="60" t="s">
        <v>8</v>
      </c>
      <c r="E15" s="74">
        <f>Senior!E15+Yngres!E15</f>
        <v>375601.06</v>
      </c>
      <c r="F15" s="74">
        <f>Senior!F15+Yngres!F15</f>
        <v>333502.76</v>
      </c>
      <c r="G15" s="74">
        <f>Senior!G15+Yngres!G15</f>
        <v>42098.30000000001</v>
      </c>
      <c r="H15" s="67"/>
      <c r="I15" s="64">
        <f>Senior!I15+Yngres!I15</f>
        <v>375601.06</v>
      </c>
      <c r="J15" s="75">
        <f>Senior!J15+Yngres!J15</f>
        <v>0</v>
      </c>
    </row>
    <row r="16" spans="3:10" ht="12.75">
      <c r="C16" s="61"/>
      <c r="D16" s="60"/>
      <c r="E16" s="74">
        <f>Senior!E16+Yngres!E16</f>
        <v>0</v>
      </c>
      <c r="F16" s="74">
        <f>Senior!F16+Yngres!F16</f>
        <v>0</v>
      </c>
      <c r="G16" s="74">
        <f>Senior!G16+Yngres!G16</f>
        <v>0</v>
      </c>
      <c r="H16" s="67"/>
      <c r="I16" s="64">
        <f>Senior!I16+Yngres!I16</f>
        <v>0</v>
      </c>
      <c r="J16" s="75">
        <f>Senior!J16+Yngres!J16</f>
        <v>0</v>
      </c>
    </row>
    <row r="17" spans="1:10" ht="12.75">
      <c r="A17" s="59"/>
      <c r="B17" s="59"/>
      <c r="C17" s="120"/>
      <c r="D17" s="95" t="s">
        <v>9</v>
      </c>
      <c r="E17" s="122">
        <f>Senior!E17+Yngres!E17</f>
        <v>-655960.5400000005</v>
      </c>
      <c r="F17" s="122">
        <f>Senior!F17+Yngres!F17</f>
        <v>-231753.87000000005</v>
      </c>
      <c r="G17" s="122">
        <f>Senior!G17+Yngres!G17</f>
        <v>-424206.67000000004</v>
      </c>
      <c r="H17" s="82"/>
      <c r="I17" s="97">
        <f>Senior!I17+Yngres!I17</f>
        <v>-56353.1899999998</v>
      </c>
      <c r="J17" s="123">
        <f>Senior!J17+Yngres!J17</f>
        <v>599607.3500000001</v>
      </c>
    </row>
    <row r="18" spans="3:10" ht="12.75">
      <c r="C18" s="61"/>
      <c r="D18" s="60"/>
      <c r="E18" s="74">
        <f>Senior!E18+Yngres!E18</f>
        <v>0</v>
      </c>
      <c r="F18" s="74">
        <f>Senior!F18+Yngres!F18</f>
        <v>0</v>
      </c>
      <c r="G18" s="74">
        <f>Senior!G18+Yngres!G18</f>
        <v>0</v>
      </c>
      <c r="H18" s="67"/>
      <c r="I18" s="64">
        <f>Senior!I18+Yngres!I18</f>
        <v>0</v>
      </c>
      <c r="J18" s="75">
        <f>Senior!J18+Yngres!J18</f>
        <v>0</v>
      </c>
    </row>
    <row r="19" spans="2:10" ht="12.75">
      <c r="B19" s="56">
        <v>805</v>
      </c>
      <c r="C19" s="61">
        <v>805</v>
      </c>
      <c r="D19" s="60" t="s">
        <v>17</v>
      </c>
      <c r="E19" s="74">
        <f>Senior!E19+Yngres!E19</f>
        <v>-56.46</v>
      </c>
      <c r="F19" s="74">
        <f>Senior!F19+Yngres!F19</f>
        <v>382</v>
      </c>
      <c r="G19" s="74">
        <f>Senior!G19+Yngres!G19</f>
        <v>-438.46</v>
      </c>
      <c r="H19" s="67"/>
      <c r="I19" s="64">
        <f>Senior!I19+Yngres!I19</f>
        <v>-56.46</v>
      </c>
      <c r="J19" s="75">
        <f>Senior!J19+Yngres!J19</f>
        <v>0</v>
      </c>
    </row>
    <row r="20" spans="2:10" ht="12.75">
      <c r="B20" s="56">
        <v>815</v>
      </c>
      <c r="C20" s="61">
        <v>890</v>
      </c>
      <c r="D20" s="60" t="s">
        <v>16</v>
      </c>
      <c r="E20" s="74">
        <f>Senior!E20+Yngres!E20</f>
        <v>0</v>
      </c>
      <c r="F20" s="74">
        <f>Senior!F20+Yngres!F20</f>
        <v>0</v>
      </c>
      <c r="G20" s="74">
        <f>Senior!G20+Yngres!G20</f>
        <v>0</v>
      </c>
      <c r="H20" s="67"/>
      <c r="I20" s="64">
        <f>Senior!I20+Yngres!I20</f>
        <v>0</v>
      </c>
      <c r="J20" s="75">
        <f>Senior!J20+Yngres!J20</f>
        <v>0</v>
      </c>
    </row>
    <row r="21" spans="3:10" ht="13.5" thickBot="1">
      <c r="C21" s="111"/>
      <c r="D21" s="112"/>
      <c r="E21" s="112"/>
      <c r="F21" s="112"/>
      <c r="G21" s="112"/>
      <c r="H21" s="112"/>
      <c r="I21" s="112"/>
      <c r="J21" s="112"/>
    </row>
    <row r="22" spans="1:10" ht="13.5" thickBot="1">
      <c r="A22" s="59"/>
      <c r="B22" s="59"/>
      <c r="C22" s="76"/>
      <c r="D22" s="77" t="s">
        <v>30</v>
      </c>
      <c r="E22" s="78">
        <f>Senior!E22+Yngres!E22</f>
        <v>-655960.5400000005</v>
      </c>
      <c r="F22" s="78">
        <f>Senior!F22+Yngres!F22</f>
        <v>-231753.87000000005</v>
      </c>
      <c r="G22" s="78">
        <f>Senior!G22+Yngres!G22</f>
        <v>-424206.67000000004</v>
      </c>
      <c r="H22" s="79"/>
      <c r="I22" s="80">
        <f>Senior!I22+Yngres!I22</f>
        <v>-56353.1899999998</v>
      </c>
      <c r="J22" s="80">
        <f>Senior!J22+Yngres!J22</f>
        <v>599607.3500000001</v>
      </c>
    </row>
    <row r="23" spans="5:10" ht="12.75">
      <c r="E23" s="57"/>
      <c r="F23" s="57"/>
      <c r="G23" s="57"/>
      <c r="I23" s="57"/>
      <c r="J23" s="57"/>
    </row>
    <row r="24" spans="3:10" ht="15" customHeight="1">
      <c r="C24" s="129"/>
      <c r="D24" s="129"/>
      <c r="E24" s="129"/>
      <c r="F24" s="129"/>
      <c r="G24" s="129"/>
      <c r="H24" s="129"/>
      <c r="I24" s="129"/>
      <c r="J24" s="129"/>
    </row>
    <row r="25" spans="5:10" ht="12.75">
      <c r="E25" s="57"/>
      <c r="F25" s="57"/>
      <c r="G25" s="57"/>
      <c r="I25" s="57"/>
      <c r="J25" s="57"/>
    </row>
    <row r="26" spans="2:10" ht="12.75">
      <c r="B26" s="56">
        <v>3000</v>
      </c>
      <c r="E26" s="57"/>
      <c r="F26" s="57"/>
      <c r="G26" s="57"/>
      <c r="I26" s="57"/>
      <c r="J26" s="57"/>
    </row>
    <row r="27" spans="2:10" ht="12.75">
      <c r="B27" s="56">
        <v>3021</v>
      </c>
      <c r="E27" s="57"/>
      <c r="F27" s="57"/>
      <c r="G27" s="57"/>
      <c r="H27" s="57"/>
      <c r="I27" s="57"/>
      <c r="J27" s="57"/>
    </row>
    <row r="28" spans="2:10" ht="12.75">
      <c r="B28" s="56">
        <v>3100</v>
      </c>
      <c r="E28" s="57"/>
      <c r="F28" s="57"/>
      <c r="G28" s="57"/>
      <c r="H28" s="57"/>
      <c r="I28" s="57"/>
      <c r="J28" s="57"/>
    </row>
    <row r="29" spans="2:10" ht="12.75">
      <c r="B29" s="56">
        <v>3220</v>
      </c>
      <c r="E29" s="57"/>
      <c r="F29" s="57"/>
      <c r="G29" s="57"/>
      <c r="H29" s="57"/>
      <c r="I29" s="57"/>
      <c r="J29" s="57"/>
    </row>
    <row r="30" spans="2:10" ht="12.75">
      <c r="B30" s="56">
        <v>3221</v>
      </c>
      <c r="E30" s="57"/>
      <c r="F30" s="57"/>
      <c r="G30" s="57"/>
      <c r="H30" s="57"/>
      <c r="I30" s="57"/>
      <c r="J30" s="57"/>
    </row>
    <row r="31" spans="2:10" ht="12.75">
      <c r="B31" s="56">
        <v>3240</v>
      </c>
      <c r="E31" s="57"/>
      <c r="F31" s="57"/>
      <c r="G31" s="57"/>
      <c r="H31" s="57"/>
      <c r="I31" s="57"/>
      <c r="J31" s="57"/>
    </row>
    <row r="32" spans="2:10" ht="12.75">
      <c r="B32" s="56">
        <v>3241</v>
      </c>
      <c r="E32" s="57"/>
      <c r="F32" s="57"/>
      <c r="G32" s="57"/>
      <c r="H32" s="57"/>
      <c r="I32" s="57"/>
      <c r="J32" s="57"/>
    </row>
    <row r="33" spans="2:10" ht="12.75">
      <c r="B33" s="56">
        <v>3242</v>
      </c>
      <c r="E33" s="57"/>
      <c r="F33" s="57"/>
      <c r="G33" s="57"/>
      <c r="I33" s="57"/>
      <c r="J33" s="57"/>
    </row>
    <row r="34" spans="2:10" ht="12.75">
      <c r="B34" s="56">
        <v>3243</v>
      </c>
      <c r="E34" s="57"/>
      <c r="F34" s="57"/>
      <c r="G34" s="57"/>
      <c r="I34" s="57"/>
      <c r="J34" s="57"/>
    </row>
    <row r="35" spans="2:10" ht="12.75">
      <c r="B35" s="56">
        <v>3250</v>
      </c>
      <c r="E35" s="57"/>
      <c r="F35" s="57"/>
      <c r="G35" s="57"/>
      <c r="I35" s="57"/>
      <c r="J35" s="57"/>
    </row>
    <row r="36" spans="2:10" ht="12.75">
      <c r="B36" s="56">
        <v>3320</v>
      </c>
      <c r="E36" s="57"/>
      <c r="F36" s="57"/>
      <c r="G36" s="57"/>
      <c r="I36" s="57"/>
      <c r="J36" s="57"/>
    </row>
    <row r="37" spans="2:10" ht="12.75">
      <c r="B37" s="56">
        <v>3400</v>
      </c>
      <c r="E37" s="57"/>
      <c r="F37" s="57"/>
      <c r="G37" s="57"/>
      <c r="I37" s="57"/>
      <c r="J37" s="57"/>
    </row>
    <row r="38" spans="2:10" ht="12.75">
      <c r="B38" s="56">
        <v>3410</v>
      </c>
      <c r="E38" s="57"/>
      <c r="F38" s="57"/>
      <c r="G38" s="57"/>
      <c r="I38" s="57"/>
      <c r="J38" s="57"/>
    </row>
    <row r="39" spans="2:10" ht="12.75">
      <c r="B39" s="56">
        <v>3415</v>
      </c>
      <c r="E39" s="57"/>
      <c r="F39" s="57"/>
      <c r="G39" s="57"/>
      <c r="I39" s="57"/>
      <c r="J39" s="57"/>
    </row>
    <row r="40" spans="2:10" ht="12.75">
      <c r="B40" s="56">
        <v>3440</v>
      </c>
      <c r="E40" s="57"/>
      <c r="F40" s="57"/>
      <c r="G40" s="57"/>
      <c r="I40" s="57"/>
      <c r="J40" s="57"/>
    </row>
    <row r="41" spans="2:10" ht="12.75">
      <c r="B41" s="56">
        <v>3442</v>
      </c>
      <c r="E41" s="57"/>
      <c r="F41" s="57"/>
      <c r="G41" s="57"/>
      <c r="I41" s="57"/>
      <c r="J41" s="57"/>
    </row>
    <row r="42" spans="2:10" ht="12.75">
      <c r="B42" s="56">
        <v>3500</v>
      </c>
      <c r="E42" s="57"/>
      <c r="F42" s="57"/>
      <c r="G42" s="57"/>
      <c r="I42" s="57"/>
      <c r="J42" s="57"/>
    </row>
    <row r="43" spans="2:10" ht="12.75">
      <c r="B43" s="56">
        <v>3501</v>
      </c>
      <c r="E43" s="57"/>
      <c r="F43" s="57"/>
      <c r="G43" s="57"/>
      <c r="I43" s="57"/>
      <c r="J43" s="57"/>
    </row>
    <row r="44" spans="2:10" ht="12.75">
      <c r="B44" s="56">
        <v>3600</v>
      </c>
      <c r="E44" s="57"/>
      <c r="F44" s="57"/>
      <c r="G44" s="57"/>
      <c r="I44" s="57"/>
      <c r="J44" s="57"/>
    </row>
    <row r="45" spans="2:10" ht="12.75">
      <c r="B45" s="56">
        <v>3601</v>
      </c>
      <c r="E45" s="57"/>
      <c r="F45" s="57"/>
      <c r="G45" s="57"/>
      <c r="I45" s="57"/>
      <c r="J45" s="57"/>
    </row>
    <row r="46" spans="2:10" ht="12.75">
      <c r="B46" s="56">
        <v>3602</v>
      </c>
      <c r="E46" s="57"/>
      <c r="F46" s="57"/>
      <c r="G46" s="57"/>
      <c r="I46" s="57"/>
      <c r="J46" s="57"/>
    </row>
    <row r="47" spans="2:10" ht="12.75">
      <c r="B47" s="56">
        <v>3604</v>
      </c>
      <c r="E47" s="57"/>
      <c r="F47" s="57"/>
      <c r="G47" s="57"/>
      <c r="I47" s="57"/>
      <c r="J47" s="57"/>
    </row>
    <row r="48" spans="2:10" ht="12.75">
      <c r="B48" s="56">
        <v>3700</v>
      </c>
      <c r="E48" s="57"/>
      <c r="F48" s="57"/>
      <c r="G48" s="57"/>
      <c r="I48" s="57"/>
      <c r="J48" s="57"/>
    </row>
    <row r="49" spans="2:10" ht="12.75">
      <c r="B49" s="56">
        <v>3925</v>
      </c>
      <c r="E49" s="57"/>
      <c r="F49" s="57"/>
      <c r="G49" s="57"/>
      <c r="I49" s="57"/>
      <c r="J49" s="57"/>
    </row>
    <row r="50" spans="2:10" ht="12.75">
      <c r="B50" s="56">
        <v>3950</v>
      </c>
      <c r="E50" s="57"/>
      <c r="F50" s="57"/>
      <c r="G50" s="57"/>
      <c r="I50" s="57"/>
      <c r="J50" s="57"/>
    </row>
    <row r="51" spans="5:10" ht="18.75" customHeight="1">
      <c r="E51" s="57"/>
      <c r="F51" s="57"/>
      <c r="G51" s="57"/>
      <c r="I51" s="57"/>
      <c r="J51" s="57"/>
    </row>
    <row r="52" spans="5:10" ht="12.75">
      <c r="E52" s="57"/>
      <c r="F52" s="57"/>
      <c r="G52" s="57"/>
      <c r="I52" s="57"/>
      <c r="J52" s="57"/>
    </row>
    <row r="53" spans="2:10" ht="12.75">
      <c r="B53" s="56">
        <v>3810</v>
      </c>
      <c r="E53" s="57"/>
      <c r="F53" s="57"/>
      <c r="G53" s="57"/>
      <c r="I53" s="57"/>
      <c r="J53" s="57"/>
    </row>
    <row r="54" spans="2:10" ht="12.75">
      <c r="B54" s="56">
        <v>3811</v>
      </c>
      <c r="E54" s="57"/>
      <c r="F54" s="57"/>
      <c r="G54" s="57"/>
      <c r="I54" s="57"/>
      <c r="J54" s="57"/>
    </row>
    <row r="55" spans="2:10" ht="12.75">
      <c r="B55" s="56">
        <v>3850</v>
      </c>
      <c r="E55" s="57"/>
      <c r="F55" s="57"/>
      <c r="G55" s="57"/>
      <c r="I55" s="57"/>
      <c r="J55" s="57"/>
    </row>
    <row r="56" spans="2:10" ht="12.75">
      <c r="B56" s="56">
        <v>3951</v>
      </c>
      <c r="E56" s="57"/>
      <c r="F56" s="57"/>
      <c r="G56" s="57"/>
      <c r="I56" s="57"/>
      <c r="J56" s="57"/>
    </row>
    <row r="57" spans="2:10" ht="12.75">
      <c r="B57" s="56">
        <v>3955</v>
      </c>
      <c r="E57" s="57"/>
      <c r="F57" s="57"/>
      <c r="G57" s="57"/>
      <c r="I57" s="57"/>
      <c r="J57" s="57"/>
    </row>
    <row r="58" spans="2:10" ht="12.75">
      <c r="B58" s="56">
        <v>3960</v>
      </c>
      <c r="E58" s="57"/>
      <c r="F58" s="57"/>
      <c r="G58" s="57"/>
      <c r="I58" s="57"/>
      <c r="J58" s="57"/>
    </row>
    <row r="59" spans="2:10" ht="12.75">
      <c r="B59" s="56">
        <v>3970</v>
      </c>
      <c r="E59" s="57"/>
      <c r="F59" s="57"/>
      <c r="G59" s="57"/>
      <c r="I59" s="57"/>
      <c r="J59" s="57"/>
    </row>
    <row r="60" spans="2:10" ht="12.75">
      <c r="B60" s="56">
        <v>3975</v>
      </c>
      <c r="E60" s="57"/>
      <c r="F60" s="57"/>
      <c r="G60" s="57"/>
      <c r="I60" s="57"/>
      <c r="J60" s="57"/>
    </row>
    <row r="61" spans="2:10" ht="12.75">
      <c r="B61" s="56">
        <v>3990</v>
      </c>
      <c r="E61" s="57"/>
      <c r="F61" s="57"/>
      <c r="G61" s="57"/>
      <c r="I61" s="57"/>
      <c r="J61" s="57"/>
    </row>
    <row r="62" spans="3:10" ht="19.5" customHeight="1">
      <c r="C62" s="108"/>
      <c r="D62" s="108"/>
      <c r="E62" s="109"/>
      <c r="F62" s="109"/>
      <c r="G62" s="109"/>
      <c r="H62" s="106"/>
      <c r="I62" s="109"/>
      <c r="J62" s="109"/>
    </row>
    <row r="63" spans="3:10" ht="19.5" customHeight="1">
      <c r="C63" s="108"/>
      <c r="D63" s="108"/>
      <c r="E63" s="109"/>
      <c r="F63" s="109"/>
      <c r="G63" s="109"/>
      <c r="H63" s="106"/>
      <c r="I63" s="109"/>
      <c r="J63" s="109"/>
    </row>
    <row r="64" spans="2:10" ht="12.75">
      <c r="B64" s="59"/>
      <c r="C64" s="129"/>
      <c r="D64" s="129"/>
      <c r="E64" s="129"/>
      <c r="F64" s="129"/>
      <c r="G64" s="129"/>
      <c r="H64" s="129"/>
      <c r="I64" s="129"/>
      <c r="J64" s="129"/>
    </row>
    <row r="65" spans="5:10" ht="12.75">
      <c r="E65" s="57"/>
      <c r="F65" s="57"/>
      <c r="G65" s="57"/>
      <c r="I65" s="57"/>
      <c r="J65" s="57"/>
    </row>
    <row r="66" spans="2:10" ht="12.75">
      <c r="B66" s="56">
        <v>4005</v>
      </c>
      <c r="E66" s="57"/>
      <c r="F66" s="57"/>
      <c r="G66" s="57"/>
      <c r="I66" s="57"/>
      <c r="J66" s="57"/>
    </row>
    <row r="67" spans="2:10" ht="12.75">
      <c r="B67" s="56">
        <v>4030</v>
      </c>
      <c r="E67" s="57"/>
      <c r="F67" s="57"/>
      <c r="G67" s="57"/>
      <c r="I67" s="57"/>
      <c r="J67" s="57"/>
    </row>
    <row r="68" spans="2:10" ht="12.75">
      <c r="B68" s="56">
        <v>4031</v>
      </c>
      <c r="E68" s="57"/>
      <c r="F68" s="57"/>
      <c r="G68" s="57"/>
      <c r="I68" s="57"/>
      <c r="J68" s="57"/>
    </row>
    <row r="69" spans="2:10" ht="12.75">
      <c r="B69" s="56">
        <v>4035</v>
      </c>
      <c r="E69" s="57"/>
      <c r="F69" s="57"/>
      <c r="G69" s="57"/>
      <c r="I69" s="57"/>
      <c r="J69" s="57"/>
    </row>
    <row r="70" spans="2:10" ht="12.75">
      <c r="B70" s="56">
        <v>4036</v>
      </c>
      <c r="E70" s="57"/>
      <c r="F70" s="57"/>
      <c r="G70" s="57"/>
      <c r="I70" s="57"/>
      <c r="J70" s="57"/>
    </row>
    <row r="71" spans="2:10" ht="12.75">
      <c r="B71" s="56">
        <v>4100</v>
      </c>
      <c r="E71" s="57"/>
      <c r="F71" s="57"/>
      <c r="G71" s="57"/>
      <c r="I71" s="57"/>
      <c r="J71" s="57"/>
    </row>
    <row r="72" spans="2:10" ht="12.75">
      <c r="B72" s="56">
        <v>4101</v>
      </c>
      <c r="E72" s="57"/>
      <c r="F72" s="57"/>
      <c r="G72" s="57"/>
      <c r="I72" s="57"/>
      <c r="J72" s="57"/>
    </row>
    <row r="73" spans="2:10" ht="12.75">
      <c r="B73" s="56">
        <v>4102</v>
      </c>
      <c r="E73" s="57"/>
      <c r="F73" s="57"/>
      <c r="G73" s="57"/>
      <c r="I73" s="57"/>
      <c r="J73" s="57"/>
    </row>
    <row r="74" spans="2:10" ht="12.75">
      <c r="B74" s="56">
        <v>4104</v>
      </c>
      <c r="E74" s="57"/>
      <c r="F74" s="57"/>
      <c r="G74" s="57"/>
      <c r="I74" s="57"/>
      <c r="J74" s="57"/>
    </row>
    <row r="75" spans="2:10" ht="12.75">
      <c r="B75" s="56">
        <v>4110</v>
      </c>
      <c r="E75" s="57"/>
      <c r="F75" s="57"/>
      <c r="G75" s="57"/>
      <c r="I75" s="57"/>
      <c r="J75" s="57"/>
    </row>
    <row r="76" spans="2:10" ht="12.75">
      <c r="B76" s="56">
        <v>4120</v>
      </c>
      <c r="E76" s="57"/>
      <c r="F76" s="57"/>
      <c r="G76" s="57"/>
      <c r="I76" s="57"/>
      <c r="J76" s="57"/>
    </row>
    <row r="77" spans="2:10" ht="12.75">
      <c r="B77" s="56">
        <v>4121</v>
      </c>
      <c r="E77" s="57"/>
      <c r="F77" s="57"/>
      <c r="G77" s="57"/>
      <c r="I77" s="57"/>
      <c r="J77" s="57"/>
    </row>
    <row r="78" spans="2:10" ht="12.75">
      <c r="B78" s="56">
        <v>4160</v>
      </c>
      <c r="E78" s="57"/>
      <c r="F78" s="57"/>
      <c r="G78" s="57"/>
      <c r="I78" s="57"/>
      <c r="J78" s="57"/>
    </row>
    <row r="79" spans="2:10" ht="12.75">
      <c r="B79" s="56">
        <v>4200</v>
      </c>
      <c r="E79" s="57"/>
      <c r="F79" s="57"/>
      <c r="G79" s="57"/>
      <c r="I79" s="57"/>
      <c r="J79" s="57"/>
    </row>
    <row r="80" spans="2:10" ht="12.75">
      <c r="B80" s="56">
        <v>4210</v>
      </c>
      <c r="E80" s="57"/>
      <c r="F80" s="57"/>
      <c r="G80" s="57"/>
      <c r="I80" s="57"/>
      <c r="J80" s="57"/>
    </row>
    <row r="81" spans="2:10" ht="12.75">
      <c r="B81" s="56">
        <v>4215</v>
      </c>
      <c r="E81" s="57"/>
      <c r="F81" s="57"/>
      <c r="G81" s="57"/>
      <c r="I81" s="57"/>
      <c r="J81" s="57"/>
    </row>
    <row r="82" spans="2:10" ht="12.75">
      <c r="B82" s="56">
        <v>4230</v>
      </c>
      <c r="E82" s="57"/>
      <c r="F82" s="57"/>
      <c r="G82" s="57"/>
      <c r="I82" s="57"/>
      <c r="J82" s="57"/>
    </row>
    <row r="83" spans="2:10" ht="12.75">
      <c r="B83" s="56">
        <v>4300</v>
      </c>
      <c r="E83" s="57"/>
      <c r="F83" s="57"/>
      <c r="G83" s="57"/>
      <c r="I83" s="57"/>
      <c r="J83" s="57"/>
    </row>
    <row r="84" spans="2:10" ht="12.75">
      <c r="B84" s="56">
        <v>4450</v>
      </c>
      <c r="E84" s="57"/>
      <c r="F84" s="57"/>
      <c r="G84" s="57"/>
      <c r="I84" s="57"/>
      <c r="J84" s="57"/>
    </row>
    <row r="85" spans="2:10" ht="12.75">
      <c r="B85" s="56">
        <v>4451</v>
      </c>
      <c r="E85" s="57"/>
      <c r="F85" s="57"/>
      <c r="G85" s="57"/>
      <c r="I85" s="57"/>
      <c r="J85" s="57"/>
    </row>
    <row r="86" spans="2:10" ht="12.75">
      <c r="B86" s="56">
        <v>4452</v>
      </c>
      <c r="C86" s="106"/>
      <c r="D86" s="106"/>
      <c r="E86" s="110"/>
      <c r="F86" s="110"/>
      <c r="G86" s="110"/>
      <c r="H86" s="106"/>
      <c r="I86" s="110"/>
      <c r="J86" s="110"/>
    </row>
    <row r="87" spans="2:10" ht="12.75">
      <c r="B87" s="59"/>
      <c r="E87" s="57"/>
      <c r="F87" s="57"/>
      <c r="G87" s="57"/>
      <c r="I87" s="57"/>
      <c r="J87" s="57"/>
    </row>
    <row r="88" spans="5:10" ht="12.75">
      <c r="E88" s="57"/>
      <c r="F88" s="57"/>
      <c r="G88" s="57"/>
      <c r="I88" s="57"/>
      <c r="J88" s="57"/>
    </row>
    <row r="89" spans="2:10" ht="12.75">
      <c r="B89" s="56">
        <v>5000</v>
      </c>
      <c r="E89" s="57"/>
      <c r="F89" s="57"/>
      <c r="G89" s="57"/>
      <c r="I89" s="57"/>
      <c r="J89" s="57"/>
    </row>
    <row r="90" spans="2:10" ht="12.75">
      <c r="B90" s="56">
        <v>5010</v>
      </c>
      <c r="E90" s="57"/>
      <c r="F90" s="57"/>
      <c r="G90" s="57"/>
      <c r="I90" s="57"/>
      <c r="J90" s="57"/>
    </row>
    <row r="91" spans="2:10" ht="12.75">
      <c r="B91" s="56">
        <v>5040</v>
      </c>
      <c r="E91" s="57"/>
      <c r="F91" s="57"/>
      <c r="G91" s="57"/>
      <c r="I91" s="57"/>
      <c r="J91" s="57"/>
    </row>
    <row r="92" spans="2:10" ht="12.75">
      <c r="B92" s="56">
        <v>5180</v>
      </c>
      <c r="E92" s="57"/>
      <c r="F92" s="57"/>
      <c r="G92" s="57"/>
      <c r="I92" s="57"/>
      <c r="J92" s="57"/>
    </row>
    <row r="93" spans="2:10" ht="12.75">
      <c r="B93" s="56">
        <v>5182</v>
      </c>
      <c r="E93" s="57"/>
      <c r="F93" s="57"/>
      <c r="G93" s="57"/>
      <c r="I93" s="57"/>
      <c r="J93" s="57"/>
    </row>
    <row r="94" spans="2:10" ht="12.75">
      <c r="B94" s="56">
        <v>5210</v>
      </c>
      <c r="E94" s="57"/>
      <c r="F94" s="57"/>
      <c r="G94" s="57"/>
      <c r="I94" s="57"/>
      <c r="J94" s="57"/>
    </row>
    <row r="95" spans="2:10" ht="12.75">
      <c r="B95" s="56">
        <v>5290</v>
      </c>
      <c r="E95" s="57"/>
      <c r="F95" s="57"/>
      <c r="G95" s="57"/>
      <c r="I95" s="57"/>
      <c r="J95" s="57"/>
    </row>
    <row r="96" spans="2:10" ht="12.75">
      <c r="B96" s="56">
        <v>5400</v>
      </c>
      <c r="E96" s="57"/>
      <c r="F96" s="57"/>
      <c r="G96" s="57"/>
      <c r="I96" s="57"/>
      <c r="J96" s="57"/>
    </row>
    <row r="97" spans="2:10" ht="12.75">
      <c r="B97" s="56">
        <v>5420</v>
      </c>
      <c r="E97" s="57"/>
      <c r="F97" s="57"/>
      <c r="G97" s="57"/>
      <c r="I97" s="57"/>
      <c r="J97" s="57"/>
    </row>
    <row r="98" spans="2:10" ht="12.75">
      <c r="B98" s="56">
        <v>5800</v>
      </c>
      <c r="E98" s="57"/>
      <c r="F98" s="57"/>
      <c r="G98" s="57"/>
      <c r="I98" s="57"/>
      <c r="J98" s="57"/>
    </row>
    <row r="99" spans="2:10" ht="12.75">
      <c r="B99" s="56">
        <v>5910</v>
      </c>
      <c r="E99" s="57"/>
      <c r="F99" s="57"/>
      <c r="G99" s="57"/>
      <c r="I99" s="57"/>
      <c r="J99" s="57"/>
    </row>
    <row r="100" spans="2:10" ht="12.75">
      <c r="B100" s="56">
        <v>5915</v>
      </c>
      <c r="E100" s="57"/>
      <c r="F100" s="57"/>
      <c r="G100" s="57"/>
      <c r="I100" s="57"/>
      <c r="J100" s="57"/>
    </row>
    <row r="101" spans="2:10" ht="12.75">
      <c r="B101" s="56">
        <v>5990</v>
      </c>
      <c r="C101" s="106"/>
      <c r="D101" s="106"/>
      <c r="E101" s="110"/>
      <c r="F101" s="110"/>
      <c r="G101" s="110"/>
      <c r="H101" s="106"/>
      <c r="I101" s="110"/>
      <c r="J101" s="110"/>
    </row>
    <row r="102" spans="2:10" ht="12.75">
      <c r="B102" s="59"/>
      <c r="E102" s="57"/>
      <c r="F102" s="57"/>
      <c r="G102" s="57"/>
      <c r="I102" s="57"/>
      <c r="J102" s="57"/>
    </row>
    <row r="103" spans="5:10" ht="12.75">
      <c r="E103" s="57"/>
      <c r="F103" s="57"/>
      <c r="G103" s="57"/>
      <c r="I103" s="57"/>
      <c r="J103" s="57"/>
    </row>
    <row r="104" spans="2:10" ht="12.75">
      <c r="B104" s="56">
        <v>6320</v>
      </c>
      <c r="E104" s="57"/>
      <c r="F104" s="57"/>
      <c r="G104" s="57"/>
      <c r="I104" s="57"/>
      <c r="J104" s="57"/>
    </row>
    <row r="105" spans="2:10" ht="12.75">
      <c r="B105" s="56">
        <v>6340</v>
      </c>
      <c r="E105" s="57"/>
      <c r="F105" s="57"/>
      <c r="G105" s="57"/>
      <c r="I105" s="57"/>
      <c r="J105" s="57"/>
    </row>
    <row r="106" spans="2:10" ht="12.75">
      <c r="B106" s="56">
        <v>6380</v>
      </c>
      <c r="E106" s="57"/>
      <c r="F106" s="57"/>
      <c r="G106" s="57"/>
      <c r="I106" s="57"/>
      <c r="J106" s="57"/>
    </row>
    <row r="107" spans="2:10" ht="12.75">
      <c r="B107" s="56">
        <v>6390</v>
      </c>
      <c r="E107" s="57"/>
      <c r="F107" s="57"/>
      <c r="G107" s="57"/>
      <c r="I107" s="57"/>
      <c r="J107" s="57"/>
    </row>
    <row r="108" spans="2:10" ht="12.75">
      <c r="B108" s="56">
        <v>6400</v>
      </c>
      <c r="E108" s="57"/>
      <c r="F108" s="57"/>
      <c r="G108" s="57"/>
      <c r="I108" s="57"/>
      <c r="J108" s="57"/>
    </row>
    <row r="109" spans="2:10" ht="12.75">
      <c r="B109" s="56">
        <v>6440</v>
      </c>
      <c r="E109" s="57"/>
      <c r="F109" s="57"/>
      <c r="G109" s="57"/>
      <c r="I109" s="57"/>
      <c r="J109" s="57"/>
    </row>
    <row r="110" spans="2:10" ht="12.75">
      <c r="B110" s="56">
        <v>6450</v>
      </c>
      <c r="E110" s="57"/>
      <c r="F110" s="57"/>
      <c r="G110" s="57"/>
      <c r="I110" s="57"/>
      <c r="J110" s="57"/>
    </row>
    <row r="111" spans="2:10" ht="12.75">
      <c r="B111" s="56">
        <v>6490</v>
      </c>
      <c r="E111" s="57"/>
      <c r="F111" s="57"/>
      <c r="G111" s="57"/>
      <c r="I111" s="57"/>
      <c r="J111" s="57"/>
    </row>
    <row r="112" spans="2:10" ht="12.75">
      <c r="B112" s="56">
        <v>6540</v>
      </c>
      <c r="E112" s="57"/>
      <c r="F112" s="57"/>
      <c r="G112" s="57"/>
      <c r="I112" s="57"/>
      <c r="J112" s="57"/>
    </row>
    <row r="113" spans="2:10" ht="12.75">
      <c r="B113" s="56">
        <v>6550</v>
      </c>
      <c r="E113" s="57"/>
      <c r="F113" s="57"/>
      <c r="G113" s="57"/>
      <c r="I113" s="57"/>
      <c r="J113" s="57"/>
    </row>
    <row r="114" spans="2:10" ht="12.75">
      <c r="B114" s="56">
        <v>6600</v>
      </c>
      <c r="E114" s="57"/>
      <c r="F114" s="57"/>
      <c r="G114" s="57"/>
      <c r="I114" s="57"/>
      <c r="J114" s="57"/>
    </row>
    <row r="115" spans="2:10" ht="12.75">
      <c r="B115" s="56">
        <v>6610</v>
      </c>
      <c r="E115" s="57"/>
      <c r="F115" s="57"/>
      <c r="G115" s="57"/>
      <c r="I115" s="57"/>
      <c r="J115" s="57"/>
    </row>
    <row r="116" spans="2:10" ht="12.75">
      <c r="B116" s="56">
        <v>6620</v>
      </c>
      <c r="E116" s="57"/>
      <c r="F116" s="57"/>
      <c r="G116" s="57"/>
      <c r="I116" s="57"/>
      <c r="J116" s="57"/>
    </row>
    <row r="117" spans="2:10" ht="12.75">
      <c r="B117" s="56">
        <v>6700</v>
      </c>
      <c r="E117" s="57"/>
      <c r="F117" s="57"/>
      <c r="G117" s="57"/>
      <c r="I117" s="57"/>
      <c r="J117" s="57"/>
    </row>
    <row r="118" spans="2:10" ht="12.75">
      <c r="B118" s="56">
        <v>6720</v>
      </c>
      <c r="E118" s="57"/>
      <c r="F118" s="57"/>
      <c r="G118" s="57"/>
      <c r="I118" s="57"/>
      <c r="J118" s="57"/>
    </row>
    <row r="119" spans="2:10" ht="12.75">
      <c r="B119" s="56">
        <v>6790</v>
      </c>
      <c r="E119" s="57"/>
      <c r="F119" s="57"/>
      <c r="G119" s="57"/>
      <c r="I119" s="57"/>
      <c r="J119" s="57"/>
    </row>
    <row r="120" spans="2:10" ht="12.75">
      <c r="B120" s="56">
        <v>6800</v>
      </c>
      <c r="E120" s="57"/>
      <c r="F120" s="57"/>
      <c r="G120" s="57"/>
      <c r="I120" s="57"/>
      <c r="J120" s="57"/>
    </row>
    <row r="121" spans="2:10" ht="12.75">
      <c r="B121" s="56">
        <v>6810</v>
      </c>
      <c r="E121" s="57"/>
      <c r="F121" s="57"/>
      <c r="G121" s="57"/>
      <c r="I121" s="57"/>
      <c r="J121" s="57"/>
    </row>
    <row r="122" spans="2:10" ht="12.75">
      <c r="B122" s="56">
        <v>6840</v>
      </c>
      <c r="E122" s="57"/>
      <c r="F122" s="57"/>
      <c r="G122" s="57"/>
      <c r="I122" s="57"/>
      <c r="J122" s="57"/>
    </row>
    <row r="123" spans="2:10" ht="12.75">
      <c r="B123" s="56">
        <v>6860</v>
      </c>
      <c r="E123" s="57"/>
      <c r="F123" s="57"/>
      <c r="G123" s="57"/>
      <c r="I123" s="57"/>
      <c r="J123" s="57"/>
    </row>
    <row r="124" spans="2:10" ht="12.75">
      <c r="B124" s="56">
        <v>6870</v>
      </c>
      <c r="E124" s="57"/>
      <c r="F124" s="57"/>
      <c r="G124" s="57"/>
      <c r="I124" s="57"/>
      <c r="J124" s="57"/>
    </row>
    <row r="125" spans="2:10" ht="12.75">
      <c r="B125" s="56">
        <v>6900</v>
      </c>
      <c r="E125" s="57"/>
      <c r="F125" s="57"/>
      <c r="G125" s="57"/>
      <c r="I125" s="57"/>
      <c r="J125" s="57"/>
    </row>
    <row r="126" spans="2:10" ht="12.75">
      <c r="B126" s="56">
        <v>6910</v>
      </c>
      <c r="E126" s="57"/>
      <c r="F126" s="57"/>
      <c r="G126" s="57"/>
      <c r="I126" s="57"/>
      <c r="J126" s="57"/>
    </row>
    <row r="127" spans="2:10" ht="12.75">
      <c r="B127" s="56">
        <v>6940</v>
      </c>
      <c r="E127" s="57"/>
      <c r="F127" s="57"/>
      <c r="G127" s="57"/>
      <c r="I127" s="57"/>
      <c r="J127" s="57"/>
    </row>
    <row r="128" spans="2:10" ht="12.75">
      <c r="B128" s="56">
        <v>7000</v>
      </c>
      <c r="E128" s="57"/>
      <c r="F128" s="57"/>
      <c r="G128" s="57"/>
      <c r="I128" s="57"/>
      <c r="J128" s="57"/>
    </row>
    <row r="129" spans="2:10" ht="12.75">
      <c r="B129" s="56">
        <v>7020</v>
      </c>
      <c r="E129" s="57"/>
      <c r="F129" s="57"/>
      <c r="G129" s="57"/>
      <c r="I129" s="57"/>
      <c r="J129" s="57"/>
    </row>
    <row r="130" spans="2:10" ht="12.75">
      <c r="B130" s="56">
        <v>7040</v>
      </c>
      <c r="E130" s="57"/>
      <c r="F130" s="57"/>
      <c r="G130" s="57"/>
      <c r="I130" s="57"/>
      <c r="J130" s="57"/>
    </row>
    <row r="131" spans="2:10" ht="12.75">
      <c r="B131" s="56">
        <v>7100</v>
      </c>
      <c r="E131" s="57"/>
      <c r="F131" s="57"/>
      <c r="G131" s="57"/>
      <c r="I131" s="57"/>
      <c r="J131" s="57"/>
    </row>
    <row r="132" spans="2:10" ht="12.75">
      <c r="B132" s="56">
        <v>7120</v>
      </c>
      <c r="E132" s="57"/>
      <c r="F132" s="57"/>
      <c r="G132" s="57"/>
      <c r="I132" s="57"/>
      <c r="J132" s="57"/>
    </row>
    <row r="133" spans="2:10" ht="12.75">
      <c r="B133" s="56">
        <v>7140</v>
      </c>
      <c r="E133" s="57"/>
      <c r="F133" s="57"/>
      <c r="G133" s="57"/>
      <c r="I133" s="57"/>
      <c r="J133" s="57"/>
    </row>
    <row r="134" spans="2:10" ht="12.75">
      <c r="B134" s="56">
        <v>7150</v>
      </c>
      <c r="E134" s="57"/>
      <c r="F134" s="57"/>
      <c r="G134" s="57"/>
      <c r="I134" s="57"/>
      <c r="J134" s="57"/>
    </row>
    <row r="135" spans="2:10" ht="12.75">
      <c r="B135" s="56">
        <v>7320</v>
      </c>
      <c r="E135" s="57"/>
      <c r="F135" s="57"/>
      <c r="G135" s="57"/>
      <c r="I135" s="57"/>
      <c r="J135" s="57"/>
    </row>
    <row r="136" spans="2:10" ht="12.75">
      <c r="B136" s="56">
        <v>7325</v>
      </c>
      <c r="E136" s="57"/>
      <c r="F136" s="57"/>
      <c r="G136" s="57"/>
      <c r="I136" s="57"/>
      <c r="J136" s="57"/>
    </row>
    <row r="137" spans="2:10" ht="12.75">
      <c r="B137" s="56">
        <v>7350</v>
      </c>
      <c r="E137" s="57"/>
      <c r="F137" s="57"/>
      <c r="G137" s="57"/>
      <c r="I137" s="57"/>
      <c r="J137" s="57"/>
    </row>
    <row r="138" spans="2:10" ht="12.75">
      <c r="B138" s="56">
        <v>7360</v>
      </c>
      <c r="E138" s="57"/>
      <c r="F138" s="57"/>
      <c r="G138" s="57"/>
      <c r="I138" s="57"/>
      <c r="J138" s="57"/>
    </row>
    <row r="139" spans="2:10" ht="12.75">
      <c r="B139" s="56">
        <v>7370</v>
      </c>
      <c r="E139" s="57"/>
      <c r="F139" s="57"/>
      <c r="G139" s="57"/>
      <c r="I139" s="57"/>
      <c r="J139" s="57"/>
    </row>
    <row r="140" spans="2:10" ht="12.75">
      <c r="B140" s="56">
        <v>7380</v>
      </c>
      <c r="E140" s="57"/>
      <c r="F140" s="57"/>
      <c r="G140" s="57"/>
      <c r="I140" s="57"/>
      <c r="J140" s="57"/>
    </row>
    <row r="141" spans="2:10" ht="12.75">
      <c r="B141" s="56">
        <v>7420</v>
      </c>
      <c r="E141" s="57"/>
      <c r="F141" s="57"/>
      <c r="G141" s="57"/>
      <c r="I141" s="57"/>
      <c r="J141" s="57"/>
    </row>
    <row r="142" spans="2:10" ht="12.75">
      <c r="B142" s="56">
        <v>7500</v>
      </c>
      <c r="E142" s="57"/>
      <c r="F142" s="57"/>
      <c r="G142" s="57"/>
      <c r="I142" s="57"/>
      <c r="J142" s="57"/>
    </row>
    <row r="143" spans="2:10" ht="12.75">
      <c r="B143" s="56">
        <v>7740</v>
      </c>
      <c r="E143" s="57"/>
      <c r="F143" s="57"/>
      <c r="G143" s="57"/>
      <c r="I143" s="57"/>
      <c r="J143" s="57"/>
    </row>
    <row r="144" spans="2:10" ht="12.75">
      <c r="B144" s="56">
        <v>7770</v>
      </c>
      <c r="E144" s="57"/>
      <c r="F144" s="57"/>
      <c r="G144" s="57"/>
      <c r="I144" s="57"/>
      <c r="J144" s="57"/>
    </row>
    <row r="145" spans="2:10" ht="12.75">
      <c r="B145" s="56">
        <v>7780</v>
      </c>
      <c r="E145" s="57"/>
      <c r="F145" s="57"/>
      <c r="G145" s="57"/>
      <c r="I145" s="57"/>
      <c r="J145" s="57"/>
    </row>
    <row r="146" spans="2:10" ht="12.75">
      <c r="B146" s="56">
        <v>7830</v>
      </c>
      <c r="E146" s="57"/>
      <c r="F146" s="57"/>
      <c r="G146" s="57"/>
      <c r="I146" s="57"/>
      <c r="J146" s="57"/>
    </row>
    <row r="147" spans="3:10" ht="12.75">
      <c r="C147" s="108"/>
      <c r="D147" s="108"/>
      <c r="E147" s="109"/>
      <c r="F147" s="109"/>
      <c r="G147" s="109"/>
      <c r="H147" s="106"/>
      <c r="I147" s="109"/>
      <c r="J147" s="109"/>
    </row>
    <row r="148" spans="2:10" ht="12.75">
      <c r="B148" s="59"/>
      <c r="E148" s="57"/>
      <c r="F148" s="57"/>
      <c r="G148" s="57"/>
      <c r="I148" s="57"/>
      <c r="J148" s="57"/>
    </row>
    <row r="149" spans="2:10" ht="12.75">
      <c r="B149" s="59"/>
      <c r="E149" s="57"/>
      <c r="F149" s="57"/>
      <c r="G149" s="57"/>
      <c r="I149" s="57"/>
      <c r="J149" s="57"/>
    </row>
    <row r="150" spans="2:12" ht="12.75">
      <c r="B150" s="56">
        <v>6000</v>
      </c>
      <c r="E150" s="57"/>
      <c r="F150" s="57"/>
      <c r="G150" s="57"/>
      <c r="I150" s="57"/>
      <c r="J150" s="57"/>
      <c r="L150" s="57"/>
    </row>
    <row r="151" spans="2:10" ht="12.75">
      <c r="B151" s="56">
        <v>6015</v>
      </c>
      <c r="E151" s="57"/>
      <c r="F151" s="57"/>
      <c r="G151" s="57"/>
      <c r="I151" s="57"/>
      <c r="J151" s="57"/>
    </row>
    <row r="152" spans="2:10" ht="12.75">
      <c r="B152" s="56">
        <v>6020</v>
      </c>
      <c r="E152" s="57"/>
      <c r="F152" s="57"/>
      <c r="G152" s="57"/>
      <c r="I152" s="57"/>
      <c r="J152" s="57"/>
    </row>
    <row r="153" spans="2:10" ht="12.75">
      <c r="B153" s="56">
        <v>6025</v>
      </c>
      <c r="E153" s="57"/>
      <c r="F153" s="57"/>
      <c r="G153" s="57"/>
      <c r="I153" s="57"/>
      <c r="J153" s="57"/>
    </row>
    <row r="154" spans="2:10" ht="12.75">
      <c r="B154" s="56">
        <v>6030</v>
      </c>
      <c r="C154" s="59"/>
      <c r="D154" s="59"/>
      <c r="E154" s="57"/>
      <c r="F154" s="57"/>
      <c r="G154" s="57"/>
      <c r="I154" s="57"/>
      <c r="J154" s="57"/>
    </row>
    <row r="155" spans="2:10" ht="12.75">
      <c r="B155" s="59"/>
      <c r="E155" s="57"/>
      <c r="F155" s="57"/>
      <c r="G155" s="57"/>
      <c r="I155" s="57"/>
      <c r="J155" s="57"/>
    </row>
    <row r="156" spans="3:10" ht="12.75">
      <c r="C156" s="108"/>
      <c r="D156" s="108"/>
      <c r="E156" s="109"/>
      <c r="F156" s="109"/>
      <c r="G156" s="109"/>
      <c r="H156" s="106"/>
      <c r="I156" s="109"/>
      <c r="J156" s="109"/>
    </row>
    <row r="157" spans="2:10" ht="13.5" customHeight="1">
      <c r="B157" s="59"/>
      <c r="E157" s="57"/>
      <c r="F157" s="57"/>
      <c r="G157" s="57"/>
      <c r="I157" s="57"/>
      <c r="J157" s="57"/>
    </row>
    <row r="158" spans="5:10" ht="13.5" customHeight="1">
      <c r="E158" s="57"/>
      <c r="F158" s="57"/>
      <c r="G158" s="57"/>
      <c r="I158" s="57"/>
      <c r="J158" s="57"/>
    </row>
    <row r="159" spans="5:10" ht="13.5" customHeight="1">
      <c r="E159" s="57"/>
      <c r="F159" s="57"/>
      <c r="G159" s="57"/>
      <c r="I159" s="57"/>
      <c r="J159" s="57"/>
    </row>
    <row r="160" spans="2:10" ht="13.5" customHeight="1">
      <c r="B160" s="56">
        <v>8050</v>
      </c>
      <c r="E160" s="57"/>
      <c r="F160" s="57"/>
      <c r="G160" s="57"/>
      <c r="I160" s="57"/>
      <c r="J160" s="57"/>
    </row>
    <row r="161" spans="2:10" ht="13.5" customHeight="1">
      <c r="B161" s="56">
        <v>8150</v>
      </c>
      <c r="E161" s="57"/>
      <c r="F161" s="57"/>
      <c r="G161" s="57"/>
      <c r="I161" s="57"/>
      <c r="J161" s="57"/>
    </row>
    <row r="162" spans="2:10" ht="13.5" customHeight="1">
      <c r="B162" s="56">
        <v>8151</v>
      </c>
      <c r="C162" s="59"/>
      <c r="D162" s="59"/>
      <c r="E162" s="57"/>
      <c r="F162" s="57"/>
      <c r="G162" s="57"/>
      <c r="I162" s="57"/>
      <c r="J162" s="57"/>
    </row>
    <row r="163" spans="2:10" ht="13.5" customHeight="1">
      <c r="B163" s="59"/>
      <c r="E163" s="57"/>
      <c r="F163" s="57"/>
      <c r="G163" s="57"/>
      <c r="I163" s="57"/>
      <c r="J163" s="57"/>
    </row>
    <row r="164" spans="3:10" ht="12.75">
      <c r="C164" s="108"/>
      <c r="D164" s="108"/>
      <c r="E164" s="109"/>
      <c r="F164" s="109"/>
      <c r="G164" s="109"/>
      <c r="H164" s="106"/>
      <c r="I164" s="109"/>
      <c r="J164" s="109"/>
    </row>
    <row r="165" spans="2:7" ht="12.75">
      <c r="B165" s="59"/>
      <c r="E165" s="57"/>
      <c r="F165" s="57"/>
      <c r="G165" s="57"/>
    </row>
    <row r="166" ht="15.75" customHeight="1"/>
  </sheetData>
  <sheetProtection/>
  <mergeCells count="5">
    <mergeCell ref="E4:G4"/>
    <mergeCell ref="E5:G5"/>
    <mergeCell ref="I5:J5"/>
    <mergeCell ref="C24:J24"/>
    <mergeCell ref="C64:J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1.00390625" style="0" customWidth="1"/>
    <col min="2" max="2" width="10.8515625" style="0" customWidth="1"/>
    <col min="3" max="3" width="9.140625" style="0" customWidth="1"/>
    <col min="4" max="4" width="10.00390625" style="0" customWidth="1"/>
    <col min="5" max="5" width="7.140625" style="0" customWidth="1"/>
  </cols>
  <sheetData>
    <row r="1" spans="1:5" ht="15">
      <c r="A1" s="53" t="s">
        <v>160</v>
      </c>
      <c r="B1" s="52"/>
      <c r="C1" s="52"/>
      <c r="D1" s="52"/>
      <c r="E1" s="52"/>
    </row>
    <row r="2" spans="1:5" ht="12.75">
      <c r="A2" s="52"/>
      <c r="B2" s="52"/>
      <c r="C2" s="52"/>
      <c r="D2" s="52"/>
      <c r="E2" s="52"/>
    </row>
    <row r="3" spans="1:5" ht="14.25">
      <c r="A3" s="54" t="s">
        <v>165</v>
      </c>
      <c r="B3" s="52"/>
      <c r="C3" s="52"/>
      <c r="D3" s="52"/>
      <c r="E3" s="52"/>
    </row>
    <row r="4" spans="1:5" ht="12.75">
      <c r="A4" s="55" t="s">
        <v>166</v>
      </c>
      <c r="B4" s="52"/>
      <c r="C4" s="52"/>
      <c r="D4" s="52"/>
      <c r="E4" s="52"/>
    </row>
    <row r="5" spans="1:5" ht="12.75">
      <c r="A5" s="55" t="s">
        <v>167</v>
      </c>
      <c r="B5" s="52"/>
      <c r="C5" s="52"/>
      <c r="D5" s="52"/>
      <c r="E5" s="52"/>
    </row>
    <row r="6" spans="1:5" ht="12.75">
      <c r="A6" s="55" t="s">
        <v>182</v>
      </c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spans="1:5" ht="12.75">
      <c r="A8" s="52" t="s">
        <v>168</v>
      </c>
      <c r="B8" s="52" t="s">
        <v>169</v>
      </c>
      <c r="C8" s="52" t="s">
        <v>170</v>
      </c>
      <c r="D8" s="52" t="s">
        <v>171</v>
      </c>
      <c r="E8" s="5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106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184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107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185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10">
      <selection activeCell="J44" sqref="J44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108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 t="s">
        <v>164</v>
      </c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186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2800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2800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2800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>
        <f>F24-F47</f>
        <v>0</v>
      </c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13">
      <selection activeCell="J44" sqref="J44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109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189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>
        <f>F24-F47</f>
        <v>0</v>
      </c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25">
      <selection activeCell="G32" sqref="G32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111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190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>
        <f>F24-F47</f>
        <v>0</v>
      </c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22">
      <selection activeCell="G32" sqref="G32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113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191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7">
      <selection activeCell="G32" sqref="G32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115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187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40204.65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40204.65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40204.65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40204.65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40204.65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40204.65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40204.65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7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1" width="2.8515625" style="7" customWidth="1"/>
    <col min="2" max="2" width="4.421875" style="7" hidden="1" customWidth="1"/>
    <col min="3" max="3" width="5.140625" style="7" hidden="1" customWidth="1"/>
    <col min="4" max="4" width="3.421875" style="7" customWidth="1"/>
    <col min="5" max="5" width="31.140625" style="7" bestFit="1" customWidth="1"/>
    <col min="6" max="7" width="15.140625" style="7" customWidth="1"/>
    <col min="8" max="8" width="8.8515625" style="7" customWidth="1"/>
    <col min="9" max="9" width="7.421875" style="7" customWidth="1"/>
    <col min="10" max="10" width="17.57421875" style="7" customWidth="1"/>
    <col min="11" max="11" width="11.421875" style="48" customWidth="1"/>
    <col min="12" max="16384" width="11.421875" style="7" customWidth="1"/>
  </cols>
  <sheetData>
    <row r="2" spans="4:14" ht="12.75">
      <c r="D2" s="25"/>
      <c r="E2" s="26"/>
      <c r="F2" s="26"/>
      <c r="G2" s="26"/>
      <c r="H2" s="27"/>
      <c r="J2"/>
      <c r="K2" s="46"/>
      <c r="L2"/>
      <c r="M2"/>
      <c r="N2"/>
    </row>
    <row r="3" spans="4:14" ht="15.75">
      <c r="D3" s="28"/>
      <c r="E3" s="29" t="s">
        <v>183</v>
      </c>
      <c r="F3" s="45" t="s">
        <v>66</v>
      </c>
      <c r="G3" s="47">
        <v>221</v>
      </c>
      <c r="H3" s="31"/>
      <c r="J3"/>
      <c r="K3" s="46"/>
      <c r="L3"/>
      <c r="M3"/>
      <c r="N3"/>
    </row>
    <row r="4" spans="4:14" ht="12.75">
      <c r="D4" s="28"/>
      <c r="E4" s="30"/>
      <c r="F4" s="45"/>
      <c r="G4" s="45"/>
      <c r="H4" s="31"/>
      <c r="J4"/>
      <c r="K4" s="46"/>
      <c r="L4"/>
      <c r="M4"/>
      <c r="N4"/>
    </row>
    <row r="5" spans="4:14" ht="12.75">
      <c r="D5" s="28"/>
      <c r="E5" s="32" t="e">
        <f>"Balanse pr  "&amp;til_periode&amp;""</f>
        <v>#REF!</v>
      </c>
      <c r="F5" s="45" t="s">
        <v>188</v>
      </c>
      <c r="G5" s="45"/>
      <c r="H5" s="31"/>
      <c r="J5"/>
      <c r="K5" s="46"/>
      <c r="L5"/>
      <c r="M5"/>
      <c r="N5"/>
    </row>
    <row r="6" spans="4:14" ht="12.75">
      <c r="D6" s="28"/>
      <c r="E6" s="30"/>
      <c r="F6" s="30"/>
      <c r="G6" s="30"/>
      <c r="H6" s="31"/>
      <c r="J6"/>
      <c r="K6" s="46"/>
      <c r="L6"/>
      <c r="M6"/>
      <c r="N6"/>
    </row>
    <row r="7" spans="4:14" ht="12.75">
      <c r="D7" s="28"/>
      <c r="E7" s="30"/>
      <c r="F7" s="33" t="s">
        <v>39</v>
      </c>
      <c r="G7" s="33" t="s">
        <v>40</v>
      </c>
      <c r="H7" s="31"/>
      <c r="J7"/>
      <c r="K7" s="46"/>
      <c r="L7"/>
      <c r="M7"/>
      <c r="N7"/>
    </row>
    <row r="8" spans="4:14" ht="12.75">
      <c r="D8" s="28"/>
      <c r="E8" s="30"/>
      <c r="F8" s="34"/>
      <c r="G8" s="34"/>
      <c r="H8" s="31"/>
      <c r="J8"/>
      <c r="K8" s="46"/>
      <c r="L8"/>
      <c r="M8"/>
      <c r="N8"/>
    </row>
    <row r="9" spans="4:14" ht="12.75">
      <c r="D9" s="28"/>
      <c r="E9" s="30"/>
      <c r="F9" s="35"/>
      <c r="G9" s="35"/>
      <c r="H9" s="31"/>
      <c r="J9"/>
      <c r="K9" s="46"/>
      <c r="L9"/>
      <c r="M9"/>
      <c r="N9"/>
    </row>
    <row r="10" spans="2:14" ht="12.75">
      <c r="B10" s="7">
        <v>110</v>
      </c>
      <c r="C10" s="7">
        <v>110</v>
      </c>
      <c r="D10" s="28"/>
      <c r="E10" s="44" t="s">
        <v>62</v>
      </c>
      <c r="F10" s="49">
        <v>0</v>
      </c>
      <c r="G10" s="49">
        <v>0</v>
      </c>
      <c r="H10" s="31"/>
      <c r="J10"/>
      <c r="K10" s="46"/>
      <c r="L10"/>
      <c r="M10"/>
      <c r="N10"/>
    </row>
    <row r="11" spans="2:14" ht="12.75">
      <c r="B11" s="7">
        <v>120</v>
      </c>
      <c r="C11" s="7">
        <v>120</v>
      </c>
      <c r="D11" s="28"/>
      <c r="E11" s="30" t="s">
        <v>41</v>
      </c>
      <c r="F11" s="49">
        <v>0</v>
      </c>
      <c r="G11" s="49">
        <v>0</v>
      </c>
      <c r="H11" s="31"/>
      <c r="J11"/>
      <c r="K11" s="46"/>
      <c r="L11"/>
      <c r="M11"/>
      <c r="N11"/>
    </row>
    <row r="12" spans="4:14" s="15" customFormat="1" ht="12.75">
      <c r="D12" s="36"/>
      <c r="E12" s="32" t="s">
        <v>42</v>
      </c>
      <c r="F12" s="50">
        <f>SUM(F10:F11)</f>
        <v>0</v>
      </c>
      <c r="G12" s="50">
        <f>SUM(G10:G11)</f>
        <v>0</v>
      </c>
      <c r="H12" s="37"/>
      <c r="J12"/>
      <c r="K12" s="46"/>
      <c r="L12"/>
      <c r="M12"/>
      <c r="N12"/>
    </row>
    <row r="13" spans="4:14" ht="12.75">
      <c r="D13" s="28"/>
      <c r="E13" s="30"/>
      <c r="F13" s="49"/>
      <c r="G13" s="49"/>
      <c r="H13" s="31"/>
      <c r="J13"/>
      <c r="K13" s="46"/>
      <c r="L13"/>
      <c r="M13"/>
      <c r="N13"/>
    </row>
    <row r="14" spans="4:14" s="15" customFormat="1" ht="12.75">
      <c r="D14" s="36"/>
      <c r="E14" s="32" t="s">
        <v>43</v>
      </c>
      <c r="F14" s="50">
        <f>F12</f>
        <v>0</v>
      </c>
      <c r="G14" s="50">
        <f>G12</f>
        <v>0</v>
      </c>
      <c r="H14" s="37"/>
      <c r="J14"/>
      <c r="K14" s="46"/>
      <c r="L14"/>
      <c r="M14"/>
      <c r="N14"/>
    </row>
    <row r="15" spans="4:14" ht="12.75">
      <c r="D15" s="28"/>
      <c r="E15" s="30"/>
      <c r="F15" s="49"/>
      <c r="G15" s="49"/>
      <c r="H15" s="31"/>
      <c r="J15"/>
      <c r="K15" s="46"/>
      <c r="L15"/>
      <c r="M15"/>
      <c r="N15"/>
    </row>
    <row r="16" spans="2:14" ht="12.75">
      <c r="B16" s="7">
        <v>140</v>
      </c>
      <c r="C16" s="7">
        <v>140</v>
      </c>
      <c r="D16" s="28"/>
      <c r="E16" s="30" t="s">
        <v>58</v>
      </c>
      <c r="F16" s="49">
        <v>0</v>
      </c>
      <c r="G16" s="49">
        <v>0</v>
      </c>
      <c r="H16" s="31"/>
      <c r="J16"/>
      <c r="K16" s="46"/>
      <c r="L16"/>
      <c r="M16"/>
      <c r="N16"/>
    </row>
    <row r="17" spans="2:14" ht="12.75">
      <c r="B17" s="7">
        <v>150</v>
      </c>
      <c r="C17" s="7">
        <v>150</v>
      </c>
      <c r="D17" s="28"/>
      <c r="E17" s="30" t="s">
        <v>44</v>
      </c>
      <c r="F17" s="49">
        <v>0</v>
      </c>
      <c r="G17" s="49">
        <v>0</v>
      </c>
      <c r="H17" s="31"/>
      <c r="J17"/>
      <c r="K17" s="46"/>
      <c r="L17"/>
      <c r="M17"/>
      <c r="N17"/>
    </row>
    <row r="18" spans="2:14" ht="12.75">
      <c r="B18" s="7">
        <v>170</v>
      </c>
      <c r="C18" s="7">
        <v>170</v>
      </c>
      <c r="D18" s="28"/>
      <c r="E18" s="30" t="s">
        <v>45</v>
      </c>
      <c r="F18" s="49">
        <v>0</v>
      </c>
      <c r="G18" s="49">
        <v>0</v>
      </c>
      <c r="H18" s="31"/>
      <c r="J18"/>
      <c r="K18" s="46"/>
      <c r="L18"/>
      <c r="M18"/>
      <c r="N18"/>
    </row>
    <row r="19" spans="4:14" ht="12.75">
      <c r="D19" s="28"/>
      <c r="E19" s="30"/>
      <c r="F19" s="49"/>
      <c r="G19" s="49"/>
      <c r="H19" s="31"/>
      <c r="J19"/>
      <c r="K19" s="46"/>
      <c r="L19"/>
      <c r="M19"/>
      <c r="N19"/>
    </row>
    <row r="20" spans="2:14" s="15" customFormat="1" ht="12.75">
      <c r="B20" s="15">
        <v>190</v>
      </c>
      <c r="C20" s="15">
        <v>190</v>
      </c>
      <c r="D20" s="36"/>
      <c r="E20" s="32" t="s">
        <v>46</v>
      </c>
      <c r="F20" s="50">
        <v>0</v>
      </c>
      <c r="G20" s="50">
        <v>0</v>
      </c>
      <c r="H20" s="37"/>
      <c r="J20"/>
      <c r="K20" s="46"/>
      <c r="L20"/>
      <c r="M20"/>
      <c r="N20"/>
    </row>
    <row r="21" spans="4:14" ht="12.75">
      <c r="D21" s="28"/>
      <c r="E21" s="30"/>
      <c r="F21" s="49"/>
      <c r="G21" s="49"/>
      <c r="H21" s="31"/>
      <c r="J21"/>
      <c r="K21" s="46"/>
      <c r="L21"/>
      <c r="M21"/>
      <c r="N21"/>
    </row>
    <row r="22" spans="4:14" s="15" customFormat="1" ht="12.75">
      <c r="D22" s="36"/>
      <c r="E22" s="32" t="s">
        <v>47</v>
      </c>
      <c r="F22" s="50">
        <f>SUM(F16:F20)</f>
        <v>0</v>
      </c>
      <c r="G22" s="50">
        <f>SUM(G16:G20)</f>
        <v>0</v>
      </c>
      <c r="H22" s="37"/>
      <c r="J22"/>
      <c r="K22" s="46"/>
      <c r="L22"/>
      <c r="M22"/>
      <c r="N22"/>
    </row>
    <row r="23" spans="4:14" ht="12.75">
      <c r="D23" s="28"/>
      <c r="E23" s="30"/>
      <c r="F23" s="49"/>
      <c r="G23" s="49"/>
      <c r="H23" s="31"/>
      <c r="J23"/>
      <c r="K23" s="46"/>
      <c r="L23"/>
      <c r="M23"/>
      <c r="N23"/>
    </row>
    <row r="24" spans="4:14" s="15" customFormat="1" ht="12.75">
      <c r="D24" s="36"/>
      <c r="E24" s="32" t="s">
        <v>48</v>
      </c>
      <c r="F24" s="50">
        <f>SUM(F22,F14)</f>
        <v>0</v>
      </c>
      <c r="G24" s="50">
        <f>SUM(G22,G14)</f>
        <v>0</v>
      </c>
      <c r="H24" s="37"/>
      <c r="J24"/>
      <c r="K24" s="46"/>
      <c r="L24"/>
      <c r="M24"/>
      <c r="N24"/>
    </row>
    <row r="25" spans="4:14" ht="12.75">
      <c r="D25" s="28"/>
      <c r="E25" s="30"/>
      <c r="F25" s="49"/>
      <c r="G25" s="49"/>
      <c r="H25" s="31"/>
      <c r="J25" s="24"/>
      <c r="K25" s="46"/>
      <c r="L25"/>
      <c r="M25"/>
      <c r="N25"/>
    </row>
    <row r="26" spans="4:14" ht="12.75">
      <c r="D26" s="28"/>
      <c r="E26" s="30"/>
      <c r="F26" s="49"/>
      <c r="G26" s="49"/>
      <c r="H26" s="31"/>
      <c r="J26"/>
      <c r="K26" s="46"/>
      <c r="L26"/>
      <c r="M26"/>
      <c r="N26"/>
    </row>
    <row r="27" spans="4:14" ht="12.75">
      <c r="D27" s="28"/>
      <c r="E27" s="30"/>
      <c r="F27" s="49"/>
      <c r="G27" s="49"/>
      <c r="H27" s="31"/>
      <c r="J27" s="24"/>
      <c r="K27" s="46"/>
      <c r="L27"/>
      <c r="M27"/>
      <c r="N27"/>
    </row>
    <row r="28" spans="2:14" ht="12.75">
      <c r="B28" s="7">
        <v>205</v>
      </c>
      <c r="C28" s="7">
        <v>205</v>
      </c>
      <c r="D28" s="28"/>
      <c r="E28" s="30" t="s">
        <v>18</v>
      </c>
      <c r="F28" s="49">
        <v>0</v>
      </c>
      <c r="G28" s="49">
        <v>0</v>
      </c>
      <c r="H28" s="31"/>
      <c r="J28"/>
      <c r="K28" s="46"/>
      <c r="L28"/>
      <c r="M28"/>
      <c r="N28"/>
    </row>
    <row r="29" spans="2:14" ht="12.75">
      <c r="B29" s="7">
        <v>206</v>
      </c>
      <c r="C29" s="7">
        <v>206</v>
      </c>
      <c r="D29" s="28"/>
      <c r="E29" s="44" t="s">
        <v>63</v>
      </c>
      <c r="F29" s="49">
        <v>0</v>
      </c>
      <c r="G29" s="49">
        <v>0</v>
      </c>
      <c r="H29" s="31"/>
      <c r="J29"/>
      <c r="K29" s="46"/>
      <c r="L29"/>
      <c r="M29"/>
      <c r="N29"/>
    </row>
    <row r="30" spans="4:14" s="15" customFormat="1" ht="12.75">
      <c r="D30" s="36"/>
      <c r="E30" s="45" t="s">
        <v>64</v>
      </c>
      <c r="F30" s="50">
        <f>SUM(F28:F29)</f>
        <v>0</v>
      </c>
      <c r="G30" s="50">
        <f>SUM(G28:G29)</f>
        <v>0</v>
      </c>
      <c r="H30" s="37"/>
      <c r="J30"/>
      <c r="K30" s="46"/>
      <c r="L30"/>
      <c r="M30"/>
      <c r="N30"/>
    </row>
    <row r="31" spans="4:14" ht="12.75">
      <c r="D31" s="28"/>
      <c r="E31" s="30"/>
      <c r="F31" s="49"/>
      <c r="G31" s="49"/>
      <c r="H31" s="31"/>
      <c r="J31"/>
      <c r="K31" s="46"/>
      <c r="L31"/>
      <c r="M31"/>
      <c r="N31"/>
    </row>
    <row r="32" spans="4:14" ht="12.75">
      <c r="D32" s="28"/>
      <c r="E32" s="30" t="s">
        <v>49</v>
      </c>
      <c r="F32" s="49">
        <v>0</v>
      </c>
      <c r="G32" s="49">
        <v>0</v>
      </c>
      <c r="H32" s="31"/>
      <c r="J32"/>
      <c r="K32" s="46"/>
      <c r="L32"/>
      <c r="M32"/>
      <c r="N32"/>
    </row>
    <row r="33" spans="4:14" s="15" customFormat="1" ht="12.75">
      <c r="D33" s="36"/>
      <c r="E33" s="32" t="s">
        <v>50</v>
      </c>
      <c r="F33" s="50">
        <f>SUM(F32:F32)</f>
        <v>0</v>
      </c>
      <c r="G33" s="50">
        <f>SUM(G32:G32)</f>
        <v>0</v>
      </c>
      <c r="H33" s="37"/>
      <c r="J33"/>
      <c r="K33" s="46"/>
      <c r="L33"/>
      <c r="M33"/>
      <c r="N33"/>
    </row>
    <row r="34" spans="4:14" ht="12.75">
      <c r="D34" s="28"/>
      <c r="E34" s="30"/>
      <c r="F34" s="49"/>
      <c r="G34" s="49"/>
      <c r="H34" s="31"/>
      <c r="J34"/>
      <c r="K34" s="46"/>
      <c r="L34"/>
      <c r="M34"/>
      <c r="N34"/>
    </row>
    <row r="35" spans="4:14" s="15" customFormat="1" ht="12.75">
      <c r="D35" s="36"/>
      <c r="E35" s="32" t="s">
        <v>51</v>
      </c>
      <c r="F35" s="50">
        <f>SUM(F33,F30)</f>
        <v>0</v>
      </c>
      <c r="G35" s="50">
        <f>SUM(G33,G30)</f>
        <v>0</v>
      </c>
      <c r="H35" s="37"/>
      <c r="J35"/>
      <c r="K35" s="46"/>
      <c r="L35"/>
      <c r="M35"/>
      <c r="N35"/>
    </row>
    <row r="36" spans="4:14" ht="12.75">
      <c r="D36" s="28"/>
      <c r="E36" s="30"/>
      <c r="F36" s="49"/>
      <c r="G36" s="49"/>
      <c r="H36" s="31"/>
      <c r="J36"/>
      <c r="K36" s="46"/>
      <c r="L36"/>
      <c r="M36"/>
      <c r="N36"/>
    </row>
    <row r="37" spans="2:14" s="15" customFormat="1" ht="12.75">
      <c r="B37" s="15">
        <v>225</v>
      </c>
      <c r="C37" s="15">
        <v>225</v>
      </c>
      <c r="D37" s="36"/>
      <c r="E37" s="32" t="s">
        <v>52</v>
      </c>
      <c r="F37" s="50">
        <v>0</v>
      </c>
      <c r="G37" s="50">
        <v>0</v>
      </c>
      <c r="H37" s="37"/>
      <c r="J37"/>
      <c r="K37" s="46"/>
      <c r="L37"/>
      <c r="M37"/>
      <c r="N37"/>
    </row>
    <row r="38" spans="4:14" ht="12.75">
      <c r="D38" s="28"/>
      <c r="E38" s="30"/>
      <c r="F38" s="49"/>
      <c r="G38" s="49"/>
      <c r="H38" s="31"/>
      <c r="J38"/>
      <c r="K38" s="46"/>
      <c r="L38"/>
      <c r="M38"/>
      <c r="N38"/>
    </row>
    <row r="39" spans="2:14" ht="12.75">
      <c r="B39" s="7">
        <v>240</v>
      </c>
      <c r="C39" s="7">
        <v>240</v>
      </c>
      <c r="D39" s="28"/>
      <c r="E39" s="30" t="s">
        <v>19</v>
      </c>
      <c r="F39" s="49">
        <v>0</v>
      </c>
      <c r="G39" s="49">
        <v>0</v>
      </c>
      <c r="H39" s="31"/>
      <c r="J39"/>
      <c r="K39" s="46"/>
      <c r="L39"/>
      <c r="M39"/>
      <c r="N39"/>
    </row>
    <row r="40" spans="2:14" ht="12.75">
      <c r="B40" s="7">
        <v>260</v>
      </c>
      <c r="C40" s="7">
        <v>260</v>
      </c>
      <c r="D40" s="28"/>
      <c r="E40" s="30" t="s">
        <v>59</v>
      </c>
      <c r="F40" s="49">
        <v>0</v>
      </c>
      <c r="G40" s="49">
        <v>0</v>
      </c>
      <c r="H40" s="31"/>
      <c r="J40"/>
      <c r="K40" s="46"/>
      <c r="L40"/>
      <c r="M40"/>
      <c r="N40"/>
    </row>
    <row r="41" spans="2:14" ht="12.75">
      <c r="B41" s="7">
        <v>270</v>
      </c>
      <c r="C41" s="7">
        <v>270</v>
      </c>
      <c r="D41" s="28"/>
      <c r="E41" s="30" t="s">
        <v>53</v>
      </c>
      <c r="F41" s="49">
        <v>0</v>
      </c>
      <c r="G41" s="49">
        <v>0</v>
      </c>
      <c r="H41" s="31"/>
      <c r="J41"/>
      <c r="K41" s="46"/>
      <c r="L41"/>
      <c r="M41"/>
      <c r="N41"/>
    </row>
    <row r="42" spans="2:14" ht="12.75">
      <c r="B42" s="7">
        <v>290</v>
      </c>
      <c r="C42" s="7">
        <v>290</v>
      </c>
      <c r="D42" s="28"/>
      <c r="E42" s="30" t="s">
        <v>54</v>
      </c>
      <c r="F42" s="49">
        <v>0</v>
      </c>
      <c r="G42" s="49">
        <v>0</v>
      </c>
      <c r="H42" s="31"/>
      <c r="J42"/>
      <c r="K42" s="46"/>
      <c r="L42"/>
      <c r="M42"/>
      <c r="N42"/>
    </row>
    <row r="43" spans="4:14" s="15" customFormat="1" ht="12.75">
      <c r="D43" s="36"/>
      <c r="E43" s="32" t="s">
        <v>55</v>
      </c>
      <c r="F43" s="50">
        <f>SUM(F39:F42)</f>
        <v>0</v>
      </c>
      <c r="G43" s="50">
        <f>SUM(G39:G42)</f>
        <v>0</v>
      </c>
      <c r="H43" s="37"/>
      <c r="J43"/>
      <c r="K43" s="46"/>
      <c r="L43"/>
      <c r="M43"/>
      <c r="N43"/>
    </row>
    <row r="44" spans="4:14" ht="12.75">
      <c r="D44" s="28"/>
      <c r="E44" s="30"/>
      <c r="F44" s="49"/>
      <c r="G44" s="49"/>
      <c r="H44" s="31"/>
      <c r="J44"/>
      <c r="K44" s="46"/>
      <c r="L44"/>
      <c r="M44"/>
      <c r="N44"/>
    </row>
    <row r="45" spans="4:14" s="15" customFormat="1" ht="12.75">
      <c r="D45" s="36"/>
      <c r="E45" s="32" t="s">
        <v>56</v>
      </c>
      <c r="F45" s="50">
        <f>SUM(F43,F37)</f>
        <v>0</v>
      </c>
      <c r="G45" s="50">
        <f>SUM(G43,G37)</f>
        <v>0</v>
      </c>
      <c r="H45" s="37"/>
      <c r="J45"/>
      <c r="K45" s="46"/>
      <c r="L45"/>
      <c r="M45"/>
      <c r="N45"/>
    </row>
    <row r="46" spans="4:14" ht="12.75">
      <c r="D46" s="28"/>
      <c r="E46" s="30"/>
      <c r="F46" s="49"/>
      <c r="G46" s="49"/>
      <c r="H46" s="31"/>
      <c r="J46"/>
      <c r="K46" s="46"/>
      <c r="L46"/>
      <c r="M46"/>
      <c r="N46"/>
    </row>
    <row r="47" spans="4:14" s="15" customFormat="1" ht="12.75">
      <c r="D47" s="36"/>
      <c r="E47" s="32" t="s">
        <v>57</v>
      </c>
      <c r="F47" s="51">
        <f>SUM(F45,F35)</f>
        <v>0</v>
      </c>
      <c r="G47" s="51">
        <f>SUM(G45,G35)</f>
        <v>0</v>
      </c>
      <c r="H47" s="37"/>
      <c r="J47"/>
      <c r="K47" s="46"/>
      <c r="L47"/>
      <c r="M47"/>
      <c r="N47"/>
    </row>
    <row r="48" spans="4:14" ht="13.5" thickBot="1">
      <c r="D48" s="38"/>
      <c r="E48" s="39"/>
      <c r="F48" s="40"/>
      <c r="G48" s="40"/>
      <c r="H48" s="41"/>
      <c r="J48"/>
      <c r="K48" s="46"/>
      <c r="L48"/>
      <c r="M48"/>
      <c r="N48"/>
    </row>
    <row r="49" spans="6:14" ht="13.5" thickTop="1">
      <c r="F49" s="42"/>
      <c r="G49" s="42"/>
      <c r="J49"/>
      <c r="K49" s="46"/>
      <c r="L49"/>
      <c r="M49"/>
      <c r="N49"/>
    </row>
    <row r="50" spans="6:14" ht="12.75">
      <c r="F50" s="42"/>
      <c r="G50" s="42"/>
      <c r="J50"/>
      <c r="K50" s="46"/>
      <c r="L50"/>
      <c r="M50"/>
      <c r="N50"/>
    </row>
    <row r="51" spans="6:11" ht="12.75">
      <c r="F51" s="42"/>
      <c r="G51" s="42"/>
      <c r="J51"/>
      <c r="K51" s="46"/>
    </row>
    <row r="52" spans="6:7" ht="12.75">
      <c r="F52" s="42"/>
      <c r="G52" s="42"/>
    </row>
    <row r="53" spans="6:7" ht="12.75">
      <c r="F53" s="42"/>
      <c r="G53" s="42"/>
    </row>
    <row r="54" spans="6:7" ht="12.75">
      <c r="F54" s="42"/>
      <c r="G54" s="42"/>
    </row>
    <row r="55" spans="6:7" ht="12.75">
      <c r="F55" s="42"/>
      <c r="G55" s="42"/>
    </row>
    <row r="56" spans="6:7" ht="12.75">
      <c r="F56" s="42"/>
      <c r="G56" s="42"/>
    </row>
    <row r="57" spans="6:7" ht="12.75">
      <c r="F57" s="42"/>
      <c r="G57" s="42"/>
    </row>
    <row r="58" spans="6:7" ht="12.75">
      <c r="F58" s="42"/>
      <c r="G58" s="42"/>
    </row>
    <row r="59" spans="6:7" ht="12.75">
      <c r="F59" s="42"/>
      <c r="G59" s="42"/>
    </row>
    <row r="60" spans="6:7" ht="12.75">
      <c r="F60" s="42"/>
      <c r="G60" s="42"/>
    </row>
    <row r="61" spans="6:7" ht="12.75">
      <c r="F61" s="42"/>
      <c r="G61" s="42"/>
    </row>
    <row r="62" spans="6:7" ht="12.75">
      <c r="F62" s="42"/>
      <c r="G62" s="42"/>
    </row>
    <row r="63" spans="6:7" ht="12.75">
      <c r="F63" s="42"/>
      <c r="G63" s="42"/>
    </row>
    <row r="64" spans="6:7" ht="12.75">
      <c r="F64" s="42"/>
      <c r="G64" s="42"/>
    </row>
    <row r="65" spans="6:7" ht="12.75">
      <c r="F65" s="42"/>
      <c r="G65" s="42"/>
    </row>
    <row r="66" spans="6:7" ht="12.75">
      <c r="F66" s="42"/>
      <c r="G66" s="42"/>
    </row>
    <row r="67" spans="6:7" ht="12.75">
      <c r="F67" s="42"/>
      <c r="G67" s="42"/>
    </row>
    <row r="68" spans="6:7" ht="12.75">
      <c r="F68" s="42"/>
      <c r="G68" s="42"/>
    </row>
    <row r="69" spans="6:7" ht="12.75">
      <c r="F69" s="42"/>
      <c r="G69" s="42"/>
    </row>
    <row r="70" spans="6:7" ht="12.75">
      <c r="F70" s="42"/>
      <c r="G70" s="42"/>
    </row>
    <row r="71" spans="6:7" ht="12.75">
      <c r="F71" s="42"/>
      <c r="G71" s="42"/>
    </row>
    <row r="72" spans="6:7" ht="12.75">
      <c r="F72" s="42"/>
      <c r="G72" s="42"/>
    </row>
    <row r="73" spans="6:7" ht="12.75">
      <c r="F73" s="42"/>
      <c r="G73" s="42"/>
    </row>
    <row r="74" spans="6:7" ht="12.75">
      <c r="F74" s="42"/>
      <c r="G74" s="42"/>
    </row>
    <row r="75" spans="6:7" ht="12.75">
      <c r="F75" s="42"/>
      <c r="G75" s="42"/>
    </row>
    <row r="76" spans="6:7" ht="12.75">
      <c r="F76" s="42"/>
      <c r="G76" s="42"/>
    </row>
    <row r="77" spans="6:7" ht="12.75">
      <c r="F77" s="42"/>
      <c r="G77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168"/>
  <sheetViews>
    <sheetView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6" sqref="D6"/>
    </sheetView>
  </sheetViews>
  <sheetFormatPr defaultColWidth="8.7109375" defaultRowHeight="12.75"/>
  <cols>
    <col min="1" max="1" width="1.1484375" style="56" customWidth="1"/>
    <col min="2" max="2" width="4.421875" style="56" hidden="1" customWidth="1"/>
    <col min="3" max="3" width="5.00390625" style="56" bestFit="1" customWidth="1"/>
    <col min="4" max="4" width="42.57421875" style="56" bestFit="1" customWidth="1"/>
    <col min="5" max="7" width="10.421875" style="56" customWidth="1"/>
    <col min="8" max="8" width="5.8515625" style="56" customWidth="1"/>
    <col min="9" max="9" width="12.8515625" style="56" bestFit="1" customWidth="1"/>
    <col min="10" max="10" width="22.00390625" style="56" bestFit="1" customWidth="1"/>
    <col min="11" max="11" width="75.00390625" style="56" bestFit="1" customWidth="1"/>
    <col min="12" max="16384" width="8.7109375" style="56" customWidth="1"/>
  </cols>
  <sheetData>
    <row r="1" spans="4:6" ht="21">
      <c r="D1" s="107" t="s">
        <v>208</v>
      </c>
      <c r="E1" s="107" t="s">
        <v>194</v>
      </c>
      <c r="F1" s="107"/>
    </row>
    <row r="2" ht="12.75">
      <c r="K2" s="57"/>
    </row>
    <row r="4" spans="5:11" ht="13.5" thickBot="1">
      <c r="E4" s="126"/>
      <c r="F4" s="126"/>
      <c r="G4" s="126"/>
      <c r="I4" s="58"/>
      <c r="J4" s="58"/>
      <c r="K4" s="58"/>
    </row>
    <row r="5" spans="3:14" ht="12.75">
      <c r="C5" s="85"/>
      <c r="D5" s="86"/>
      <c r="E5" s="127" t="s">
        <v>196</v>
      </c>
      <c r="F5" s="127"/>
      <c r="G5" s="127"/>
      <c r="H5" s="87"/>
      <c r="I5" s="128" t="s">
        <v>197</v>
      </c>
      <c r="J5" s="128"/>
      <c r="K5" s="130"/>
      <c r="M5" s="56" t="s">
        <v>211</v>
      </c>
      <c r="N5" s="56" t="s">
        <v>212</v>
      </c>
    </row>
    <row r="6" spans="3:13" ht="15" customHeight="1">
      <c r="C6" s="88"/>
      <c r="D6" s="82"/>
      <c r="E6" s="83" t="s">
        <v>199</v>
      </c>
      <c r="F6" s="83" t="s">
        <v>198</v>
      </c>
      <c r="G6" s="83" t="s">
        <v>38</v>
      </c>
      <c r="H6" s="82"/>
      <c r="I6" s="84" t="s">
        <v>192</v>
      </c>
      <c r="J6" s="84" t="s">
        <v>38</v>
      </c>
      <c r="K6" s="89"/>
      <c r="M6" s="56" t="s">
        <v>209</v>
      </c>
    </row>
    <row r="7" spans="3:13" ht="13.5" thickBot="1">
      <c r="C7" s="90"/>
      <c r="D7" s="91" t="s">
        <v>0</v>
      </c>
      <c r="E7" s="92"/>
      <c r="F7" s="92"/>
      <c r="G7" s="92" t="s">
        <v>200</v>
      </c>
      <c r="H7" s="91"/>
      <c r="I7" s="93">
        <v>2022</v>
      </c>
      <c r="J7" s="93" t="s">
        <v>201</v>
      </c>
      <c r="K7" s="94" t="s">
        <v>193</v>
      </c>
      <c r="M7" s="56" t="s">
        <v>210</v>
      </c>
    </row>
    <row r="8" spans="2:14" ht="12.75">
      <c r="B8" s="56">
        <v>300</v>
      </c>
      <c r="C8" s="70">
        <v>320</v>
      </c>
      <c r="D8" s="68" t="s">
        <v>2</v>
      </c>
      <c r="E8" s="74">
        <f>E51</f>
        <v>237869.85000000003</v>
      </c>
      <c r="F8" s="74">
        <f>F51</f>
        <v>442899</v>
      </c>
      <c r="G8" s="74">
        <f>G51</f>
        <v>-205029.14999999997</v>
      </c>
      <c r="H8" s="71"/>
      <c r="I8" s="75">
        <f>I51</f>
        <v>249730.89</v>
      </c>
      <c r="J8" s="116">
        <f>J51</f>
        <v>11861.039999999994</v>
      </c>
      <c r="K8" s="75"/>
      <c r="M8" s="56">
        <v>72138.96</v>
      </c>
      <c r="N8" s="57">
        <f>M8-E8</f>
        <v>-165730.89</v>
      </c>
    </row>
    <row r="9" spans="2:14" ht="12.75">
      <c r="B9" s="56">
        <v>330</v>
      </c>
      <c r="C9" s="61">
        <v>330</v>
      </c>
      <c r="D9" s="60" t="s">
        <v>3</v>
      </c>
      <c r="E9" s="62">
        <f>E62</f>
        <v>0</v>
      </c>
      <c r="F9" s="62">
        <f>F62</f>
        <v>0</v>
      </c>
      <c r="G9" s="62">
        <f>G62</f>
        <v>0</v>
      </c>
      <c r="H9" s="67"/>
      <c r="I9" s="64">
        <f>I62</f>
        <v>0</v>
      </c>
      <c r="J9" s="117">
        <f>J62</f>
        <v>0</v>
      </c>
      <c r="K9" s="64"/>
      <c r="M9" s="56">
        <v>165730.89</v>
      </c>
      <c r="N9" s="57">
        <f>M9-E9</f>
        <v>165730.89</v>
      </c>
    </row>
    <row r="10" spans="1:14" ht="12.75">
      <c r="A10" s="59"/>
      <c r="B10" s="59"/>
      <c r="C10" s="120"/>
      <c r="D10" s="95" t="s">
        <v>4</v>
      </c>
      <c r="E10" s="96">
        <f>SUM(E8:E9)</f>
        <v>237869.85000000003</v>
      </c>
      <c r="F10" s="96">
        <f>SUM(F8:F9)</f>
        <v>442899</v>
      </c>
      <c r="G10" s="96">
        <f>SUM(G8:G9)</f>
        <v>-205029.14999999997</v>
      </c>
      <c r="H10" s="82"/>
      <c r="I10" s="97">
        <f>SUM(I8:I9)</f>
        <v>249730.89</v>
      </c>
      <c r="J10" s="121">
        <f>SUM(J8:J9)</f>
        <v>11861.039999999994</v>
      </c>
      <c r="K10" s="66"/>
      <c r="M10" s="56">
        <v>237869.85000000003</v>
      </c>
      <c r="N10" s="57">
        <f>M10-E10</f>
        <v>0</v>
      </c>
    </row>
    <row r="11" spans="3:14" ht="12.75">
      <c r="C11" s="61"/>
      <c r="D11" s="60"/>
      <c r="E11" s="62"/>
      <c r="F11" s="62"/>
      <c r="G11" s="62"/>
      <c r="H11" s="67"/>
      <c r="I11" s="64"/>
      <c r="J11" s="117"/>
      <c r="K11" s="64"/>
      <c r="N11" s="57">
        <f aca="true" t="shared" si="0" ref="N11:N24">M11-E11</f>
        <v>0</v>
      </c>
    </row>
    <row r="12" spans="2:14" ht="12.75">
      <c r="B12" s="56">
        <v>420</v>
      </c>
      <c r="C12" s="61">
        <v>490</v>
      </c>
      <c r="D12" s="60" t="s">
        <v>5</v>
      </c>
      <c r="E12" s="62">
        <f>E87</f>
        <v>45226.47</v>
      </c>
      <c r="F12" s="62">
        <f>F87</f>
        <v>180000</v>
      </c>
      <c r="G12" s="62">
        <f>G87</f>
        <v>-134773.53</v>
      </c>
      <c r="H12" s="67"/>
      <c r="I12" s="64">
        <f>I87</f>
        <v>115312.47</v>
      </c>
      <c r="J12" s="117">
        <f>J87</f>
        <v>70086</v>
      </c>
      <c r="K12" s="64"/>
      <c r="M12" s="56">
        <v>45226.47</v>
      </c>
      <c r="N12" s="57">
        <f t="shared" si="0"/>
        <v>0</v>
      </c>
    </row>
    <row r="13" spans="2:14" ht="12.75">
      <c r="B13" s="56">
        <v>500</v>
      </c>
      <c r="C13" s="61">
        <v>500</v>
      </c>
      <c r="D13" s="60" t="s">
        <v>6</v>
      </c>
      <c r="E13" s="62">
        <f>E102</f>
        <v>143276.12999999998</v>
      </c>
      <c r="F13" s="62">
        <f>F102</f>
        <v>365152.06</v>
      </c>
      <c r="G13" s="62">
        <f>G102</f>
        <v>-221875.93</v>
      </c>
      <c r="H13" s="67"/>
      <c r="I13" s="64">
        <f>I102</f>
        <v>228200</v>
      </c>
      <c r="J13" s="117">
        <f>J102</f>
        <v>84923.87000000001</v>
      </c>
      <c r="K13" s="64"/>
      <c r="M13" s="56">
        <v>143276.13</v>
      </c>
      <c r="N13" s="57">
        <f t="shared" si="0"/>
        <v>0</v>
      </c>
    </row>
    <row r="14" spans="2:14" ht="12.75">
      <c r="B14" s="56">
        <v>600</v>
      </c>
      <c r="C14" s="61">
        <v>600</v>
      </c>
      <c r="D14" s="60" t="s">
        <v>7</v>
      </c>
      <c r="E14" s="62">
        <f>E155</f>
        <v>0</v>
      </c>
      <c r="F14" s="62">
        <f>F155</f>
        <v>0</v>
      </c>
      <c r="G14" s="62">
        <f>G155</f>
        <v>0</v>
      </c>
      <c r="H14" s="67"/>
      <c r="I14" s="64">
        <f>I155</f>
        <v>0</v>
      </c>
      <c r="J14" s="117">
        <f>J155</f>
        <v>0</v>
      </c>
      <c r="K14" s="64"/>
      <c r="M14" s="56">
        <v>0</v>
      </c>
      <c r="N14" s="57">
        <f t="shared" si="0"/>
        <v>0</v>
      </c>
    </row>
    <row r="15" spans="2:14" ht="12.75">
      <c r="B15" s="56">
        <v>610</v>
      </c>
      <c r="C15" s="61">
        <v>790</v>
      </c>
      <c r="D15" s="60" t="s">
        <v>8</v>
      </c>
      <c r="E15" s="62">
        <f>E148</f>
        <v>61965</v>
      </c>
      <c r="F15" s="62">
        <f>F148</f>
        <v>74185</v>
      </c>
      <c r="G15" s="62">
        <f>G148</f>
        <v>-12220</v>
      </c>
      <c r="H15" s="67"/>
      <c r="I15" s="64">
        <f>I148</f>
        <v>61965</v>
      </c>
      <c r="J15" s="117">
        <f>J148</f>
        <v>0</v>
      </c>
      <c r="K15" s="64"/>
      <c r="M15" s="56">
        <v>61965</v>
      </c>
      <c r="N15" s="57">
        <f t="shared" si="0"/>
        <v>0</v>
      </c>
    </row>
    <row r="16" spans="3:14" ht="12.75">
      <c r="C16" s="61"/>
      <c r="D16" s="60"/>
      <c r="E16" s="62">
        <v>0</v>
      </c>
      <c r="F16" s="62">
        <v>0</v>
      </c>
      <c r="G16" s="62">
        <v>0</v>
      </c>
      <c r="H16" s="67"/>
      <c r="I16" s="64">
        <v>0</v>
      </c>
      <c r="J16" s="117">
        <v>0</v>
      </c>
      <c r="K16" s="64"/>
      <c r="N16" s="57">
        <f t="shared" si="0"/>
        <v>0</v>
      </c>
    </row>
    <row r="17" spans="1:14" ht="12.75">
      <c r="A17" s="59"/>
      <c r="B17" s="59"/>
      <c r="C17" s="120"/>
      <c r="D17" s="95" t="s">
        <v>9</v>
      </c>
      <c r="E17" s="96">
        <f>E157</f>
        <v>-12597.749999999942</v>
      </c>
      <c r="F17" s="96">
        <f>F157</f>
        <v>-176438.06</v>
      </c>
      <c r="G17" s="96">
        <f>G157</f>
        <v>163840.31000000003</v>
      </c>
      <c r="H17" s="82"/>
      <c r="I17" s="97">
        <f>I157</f>
        <v>-155746.58</v>
      </c>
      <c r="J17" s="121">
        <f>J157</f>
        <v>-143148.83000000002</v>
      </c>
      <c r="K17" s="66"/>
      <c r="M17" s="56">
        <v>-12597.74999999997</v>
      </c>
      <c r="N17" s="57">
        <f t="shared" si="0"/>
        <v>-2.9103830456733704E-11</v>
      </c>
    </row>
    <row r="18" spans="3:14" ht="12.75">
      <c r="C18" s="61"/>
      <c r="D18" s="60"/>
      <c r="E18" s="62"/>
      <c r="F18" s="62"/>
      <c r="G18" s="62"/>
      <c r="H18" s="67"/>
      <c r="I18" s="64"/>
      <c r="J18" s="117"/>
      <c r="K18" s="64"/>
      <c r="N18" s="57">
        <f t="shared" si="0"/>
        <v>0</v>
      </c>
    </row>
    <row r="19" spans="2:14" ht="12.75">
      <c r="B19" s="56">
        <v>805</v>
      </c>
      <c r="C19" s="61">
        <v>805</v>
      </c>
      <c r="D19" s="60" t="s">
        <v>17</v>
      </c>
      <c r="E19" s="62">
        <f>E160</f>
        <v>0</v>
      </c>
      <c r="F19" s="62">
        <f>F160</f>
        <v>0</v>
      </c>
      <c r="G19" s="62">
        <f>G160</f>
        <v>0</v>
      </c>
      <c r="H19" s="67"/>
      <c r="I19" s="64">
        <f>I160</f>
        <v>0</v>
      </c>
      <c r="J19" s="117">
        <f>J160</f>
        <v>0</v>
      </c>
      <c r="K19" s="64"/>
      <c r="M19" s="56">
        <v>0</v>
      </c>
      <c r="N19" s="57">
        <f t="shared" si="0"/>
        <v>0</v>
      </c>
    </row>
    <row r="20" spans="2:14" ht="12.75">
      <c r="B20" s="56">
        <v>815</v>
      </c>
      <c r="C20" s="61">
        <v>890</v>
      </c>
      <c r="D20" s="60" t="s">
        <v>16</v>
      </c>
      <c r="E20" s="62">
        <f>E163</f>
        <v>0</v>
      </c>
      <c r="F20" s="62">
        <f>F163</f>
        <v>0</v>
      </c>
      <c r="G20" s="62">
        <f>G163</f>
        <v>0</v>
      </c>
      <c r="H20" s="67"/>
      <c r="I20" s="64">
        <f>I163</f>
        <v>0</v>
      </c>
      <c r="J20" s="117">
        <f>J163</f>
        <v>0</v>
      </c>
      <c r="K20" s="64"/>
      <c r="M20" s="56">
        <v>0</v>
      </c>
      <c r="N20" s="57">
        <f t="shared" si="0"/>
        <v>0</v>
      </c>
    </row>
    <row r="21" spans="3:14" ht="13.5" thickBot="1">
      <c r="C21" s="111"/>
      <c r="D21" s="112"/>
      <c r="E21" s="112"/>
      <c r="F21" s="112"/>
      <c r="G21" s="112"/>
      <c r="H21" s="112"/>
      <c r="I21" s="112"/>
      <c r="J21" s="118"/>
      <c r="K21" s="112"/>
      <c r="N21" s="57">
        <f t="shared" si="0"/>
        <v>0</v>
      </c>
    </row>
    <row r="22" spans="1:14" ht="13.5" thickBot="1">
      <c r="A22" s="59"/>
      <c r="B22" s="59"/>
      <c r="C22" s="76"/>
      <c r="D22" s="77" t="s">
        <v>30</v>
      </c>
      <c r="E22" s="78">
        <f>E165</f>
        <v>-12597.749999999942</v>
      </c>
      <c r="F22" s="78">
        <f>F165</f>
        <v>-176438.06</v>
      </c>
      <c r="G22" s="78">
        <f>G165</f>
        <v>163840.31000000003</v>
      </c>
      <c r="H22" s="79"/>
      <c r="I22" s="80">
        <f>I165</f>
        <v>-155746.58</v>
      </c>
      <c r="J22" s="119">
        <f>J165</f>
        <v>-143148.83000000002</v>
      </c>
      <c r="K22" s="81"/>
      <c r="M22" s="56">
        <v>-12597.74999999997</v>
      </c>
      <c r="N22" s="57">
        <f t="shared" si="0"/>
        <v>-2.9103830456733704E-11</v>
      </c>
    </row>
    <row r="23" spans="5:14" ht="13.5" thickBot="1">
      <c r="E23" s="57"/>
      <c r="F23" s="57"/>
      <c r="G23" s="57"/>
      <c r="I23" s="57"/>
      <c r="J23" s="57"/>
      <c r="K23" s="57"/>
      <c r="N23" s="57">
        <f t="shared" si="0"/>
        <v>0</v>
      </c>
    </row>
    <row r="24" spans="3:14" ht="15" customHeight="1" thickBot="1">
      <c r="C24" s="131" t="s">
        <v>202</v>
      </c>
      <c r="D24" s="132"/>
      <c r="E24" s="132"/>
      <c r="F24" s="132"/>
      <c r="G24" s="132"/>
      <c r="H24" s="132"/>
      <c r="I24" s="132"/>
      <c r="J24" s="132"/>
      <c r="K24" s="133"/>
      <c r="N24" s="57">
        <f t="shared" si="0"/>
        <v>0</v>
      </c>
    </row>
    <row r="25" spans="3:14" ht="12.75">
      <c r="C25" s="68">
        <v>3000</v>
      </c>
      <c r="D25" s="68" t="s">
        <v>67</v>
      </c>
      <c r="E25" s="74">
        <v>0</v>
      </c>
      <c r="F25" s="74">
        <v>0</v>
      </c>
      <c r="G25" s="74">
        <f>E25-F25</f>
        <v>0</v>
      </c>
      <c r="H25" s="67"/>
      <c r="I25" s="75">
        <f>E25</f>
        <v>0</v>
      </c>
      <c r="J25" s="75">
        <f aca="true" t="shared" si="1" ref="J25:J50">I25-E25</f>
        <v>0</v>
      </c>
      <c r="K25" s="75"/>
      <c r="M25" s="56">
        <v>0</v>
      </c>
      <c r="N25" s="57">
        <f>M25-E25</f>
        <v>0</v>
      </c>
    </row>
    <row r="26" spans="2:14" ht="12.75">
      <c r="B26" s="56">
        <v>3000</v>
      </c>
      <c r="C26" s="60">
        <v>3021</v>
      </c>
      <c r="D26" s="60" t="s">
        <v>68</v>
      </c>
      <c r="E26" s="62">
        <v>0</v>
      </c>
      <c r="F26" s="62">
        <v>0</v>
      </c>
      <c r="G26" s="62">
        <f>E26-F26</f>
        <v>0</v>
      </c>
      <c r="H26" s="67"/>
      <c r="I26" s="64">
        <f aca="true" t="shared" si="2" ref="I26:I50">E26</f>
        <v>0</v>
      </c>
      <c r="J26" s="64">
        <f t="shared" si="1"/>
        <v>0</v>
      </c>
      <c r="K26" s="64"/>
      <c r="M26" s="56">
        <v>0</v>
      </c>
      <c r="N26" s="57">
        <f aca="true" t="shared" si="3" ref="N26:N59">M26-E26</f>
        <v>0</v>
      </c>
    </row>
    <row r="27" spans="2:14" ht="12.75">
      <c r="B27" s="56">
        <v>3021</v>
      </c>
      <c r="C27" s="60">
        <v>3100</v>
      </c>
      <c r="D27" s="60" t="s">
        <v>69</v>
      </c>
      <c r="E27" s="62">
        <v>0</v>
      </c>
      <c r="F27" s="62">
        <v>0</v>
      </c>
      <c r="G27" s="62">
        <f>E27-F27</f>
        <v>0</v>
      </c>
      <c r="H27" s="71"/>
      <c r="I27" s="64">
        <f t="shared" si="2"/>
        <v>0</v>
      </c>
      <c r="J27" s="64">
        <f t="shared" si="1"/>
        <v>0</v>
      </c>
      <c r="K27" s="64"/>
      <c r="M27" s="56">
        <v>0</v>
      </c>
      <c r="N27" s="57">
        <f t="shared" si="3"/>
        <v>0</v>
      </c>
    </row>
    <row r="28" spans="2:14" ht="12.75">
      <c r="B28" s="56">
        <v>3100</v>
      </c>
      <c r="C28" s="60">
        <v>3220</v>
      </c>
      <c r="D28" s="60" t="s">
        <v>177</v>
      </c>
      <c r="E28" s="62">
        <v>72138.96</v>
      </c>
      <c r="F28" s="62">
        <v>100000</v>
      </c>
      <c r="G28" s="62">
        <f aca="true" t="shared" si="4" ref="G28:G45">E28-F28</f>
        <v>-27861.039999999994</v>
      </c>
      <c r="H28" s="71"/>
      <c r="I28" s="64">
        <f>84000</f>
        <v>84000</v>
      </c>
      <c r="J28" s="64">
        <f t="shared" si="1"/>
        <v>11861.039999999994</v>
      </c>
      <c r="K28" s="64"/>
      <c r="M28" s="56">
        <v>72138.96</v>
      </c>
      <c r="N28" s="57">
        <f t="shared" si="3"/>
        <v>0</v>
      </c>
    </row>
    <row r="29" spans="2:14" ht="12.75">
      <c r="B29" s="56">
        <v>3220</v>
      </c>
      <c r="C29" s="60">
        <v>3221</v>
      </c>
      <c r="D29" s="60" t="s">
        <v>70</v>
      </c>
      <c r="E29" s="62">
        <v>0</v>
      </c>
      <c r="F29" s="62">
        <v>0</v>
      </c>
      <c r="G29" s="62">
        <f t="shared" si="4"/>
        <v>0</v>
      </c>
      <c r="H29" s="71"/>
      <c r="I29" s="64">
        <f t="shared" si="2"/>
        <v>0</v>
      </c>
      <c r="J29" s="64">
        <f t="shared" si="1"/>
        <v>0</v>
      </c>
      <c r="K29" s="64"/>
      <c r="M29" s="56">
        <v>0</v>
      </c>
      <c r="N29" s="57">
        <f t="shared" si="3"/>
        <v>0</v>
      </c>
    </row>
    <row r="30" spans="2:14" ht="12.75">
      <c r="B30" s="56">
        <v>3221</v>
      </c>
      <c r="C30" s="60">
        <v>3240</v>
      </c>
      <c r="D30" s="60" t="s">
        <v>71</v>
      </c>
      <c r="E30" s="62">
        <v>0</v>
      </c>
      <c r="F30" s="62">
        <v>0</v>
      </c>
      <c r="G30" s="62">
        <f t="shared" si="4"/>
        <v>0</v>
      </c>
      <c r="H30" s="71"/>
      <c r="I30" s="64">
        <f t="shared" si="2"/>
        <v>0</v>
      </c>
      <c r="J30" s="64">
        <f t="shared" si="1"/>
        <v>0</v>
      </c>
      <c r="K30" s="64"/>
      <c r="M30" s="56">
        <v>0</v>
      </c>
      <c r="N30" s="57">
        <f t="shared" si="3"/>
        <v>0</v>
      </c>
    </row>
    <row r="31" spans="2:14" ht="12.75">
      <c r="B31" s="56">
        <v>3240</v>
      </c>
      <c r="C31" s="60">
        <v>3241</v>
      </c>
      <c r="D31" s="60" t="s">
        <v>175</v>
      </c>
      <c r="E31" s="62">
        <v>0</v>
      </c>
      <c r="F31" s="62">
        <v>0</v>
      </c>
      <c r="G31" s="62">
        <f t="shared" si="4"/>
        <v>0</v>
      </c>
      <c r="H31" s="71"/>
      <c r="I31" s="64">
        <f t="shared" si="2"/>
        <v>0</v>
      </c>
      <c r="J31" s="64">
        <f t="shared" si="1"/>
        <v>0</v>
      </c>
      <c r="K31" s="64"/>
      <c r="M31" s="56">
        <v>0</v>
      </c>
      <c r="N31" s="57">
        <f t="shared" si="3"/>
        <v>0</v>
      </c>
    </row>
    <row r="32" spans="2:14" ht="12.75">
      <c r="B32" s="56">
        <v>3241</v>
      </c>
      <c r="C32" s="60">
        <v>3242</v>
      </c>
      <c r="D32" s="60" t="s">
        <v>72</v>
      </c>
      <c r="E32" s="62">
        <v>0</v>
      </c>
      <c r="F32" s="62">
        <v>10000</v>
      </c>
      <c r="G32" s="62">
        <f t="shared" si="4"/>
        <v>-10000</v>
      </c>
      <c r="H32" s="71"/>
      <c r="I32" s="64">
        <f t="shared" si="2"/>
        <v>0</v>
      </c>
      <c r="J32" s="64">
        <f t="shared" si="1"/>
        <v>0</v>
      </c>
      <c r="K32" s="64"/>
      <c r="M32" s="56">
        <v>0</v>
      </c>
      <c r="N32" s="57">
        <f t="shared" si="3"/>
        <v>0</v>
      </c>
    </row>
    <row r="33" spans="2:14" ht="12.75">
      <c r="B33" s="56">
        <v>3242</v>
      </c>
      <c r="C33" s="60">
        <v>3243</v>
      </c>
      <c r="D33" s="60" t="s">
        <v>73</v>
      </c>
      <c r="E33" s="62">
        <v>0</v>
      </c>
      <c r="F33" s="62">
        <v>0</v>
      </c>
      <c r="G33" s="62">
        <f t="shared" si="4"/>
        <v>0</v>
      </c>
      <c r="H33" s="67"/>
      <c r="I33" s="64">
        <f t="shared" si="2"/>
        <v>0</v>
      </c>
      <c r="J33" s="64">
        <f t="shared" si="1"/>
        <v>0</v>
      </c>
      <c r="K33" s="64"/>
      <c r="M33" s="56">
        <v>0</v>
      </c>
      <c r="N33" s="57">
        <f t="shared" si="3"/>
        <v>0</v>
      </c>
    </row>
    <row r="34" spans="2:14" ht="12.75">
      <c r="B34" s="56">
        <v>3243</v>
      </c>
      <c r="C34" s="60">
        <v>3250</v>
      </c>
      <c r="D34" s="60" t="s">
        <v>74</v>
      </c>
      <c r="E34" s="62">
        <v>0</v>
      </c>
      <c r="F34" s="62">
        <v>12899</v>
      </c>
      <c r="G34" s="62">
        <f t="shared" si="4"/>
        <v>-12899</v>
      </c>
      <c r="H34" s="67"/>
      <c r="I34" s="64">
        <f t="shared" si="2"/>
        <v>0</v>
      </c>
      <c r="J34" s="64">
        <f t="shared" si="1"/>
        <v>0</v>
      </c>
      <c r="K34" s="64"/>
      <c r="M34" s="56">
        <v>0</v>
      </c>
      <c r="N34" s="57">
        <f t="shared" si="3"/>
        <v>0</v>
      </c>
    </row>
    <row r="35" spans="2:14" ht="12.75">
      <c r="B35" s="56">
        <v>3250</v>
      </c>
      <c r="C35" s="60">
        <v>3320</v>
      </c>
      <c r="D35" s="60" t="s">
        <v>60</v>
      </c>
      <c r="E35" s="62">
        <v>0</v>
      </c>
      <c r="F35" s="62">
        <v>0</v>
      </c>
      <c r="G35" s="62">
        <f t="shared" si="4"/>
        <v>0</v>
      </c>
      <c r="H35" s="67"/>
      <c r="I35" s="64">
        <f t="shared" si="2"/>
        <v>0</v>
      </c>
      <c r="J35" s="64">
        <f t="shared" si="1"/>
        <v>0</v>
      </c>
      <c r="K35" s="64"/>
      <c r="M35" s="56">
        <v>0</v>
      </c>
      <c r="N35" s="57">
        <f t="shared" si="3"/>
        <v>0</v>
      </c>
    </row>
    <row r="36" spans="2:14" ht="12.75">
      <c r="B36" s="56">
        <v>3320</v>
      </c>
      <c r="C36" s="60">
        <v>3400</v>
      </c>
      <c r="D36" s="60" t="s">
        <v>75</v>
      </c>
      <c r="E36" s="62">
        <v>0</v>
      </c>
      <c r="F36" s="62">
        <v>0</v>
      </c>
      <c r="G36" s="62">
        <f t="shared" si="4"/>
        <v>0</v>
      </c>
      <c r="H36" s="67"/>
      <c r="I36" s="64">
        <f t="shared" si="2"/>
        <v>0</v>
      </c>
      <c r="J36" s="64">
        <f t="shared" si="1"/>
        <v>0</v>
      </c>
      <c r="K36" s="64"/>
      <c r="M36" s="56">
        <v>0</v>
      </c>
      <c r="N36" s="57">
        <f t="shared" si="3"/>
        <v>0</v>
      </c>
    </row>
    <row r="37" spans="2:14" ht="12.75">
      <c r="B37" s="56">
        <v>3400</v>
      </c>
      <c r="C37" s="60">
        <v>3410</v>
      </c>
      <c r="D37" s="60" t="s">
        <v>76</v>
      </c>
      <c r="E37" s="62">
        <v>0</v>
      </c>
      <c r="F37" s="62">
        <v>0</v>
      </c>
      <c r="G37" s="62">
        <f t="shared" si="4"/>
        <v>0</v>
      </c>
      <c r="H37" s="67"/>
      <c r="I37" s="64">
        <f t="shared" si="2"/>
        <v>0</v>
      </c>
      <c r="J37" s="64">
        <f t="shared" si="1"/>
        <v>0</v>
      </c>
      <c r="K37" s="64"/>
      <c r="M37" s="56">
        <v>0</v>
      </c>
      <c r="N37" s="57">
        <f t="shared" si="3"/>
        <v>0</v>
      </c>
    </row>
    <row r="38" spans="2:14" ht="12.75">
      <c r="B38" s="56">
        <v>3410</v>
      </c>
      <c r="C38" s="60">
        <v>3415</v>
      </c>
      <c r="D38" s="60" t="s">
        <v>77</v>
      </c>
      <c r="E38" s="62">
        <v>0</v>
      </c>
      <c r="F38" s="62">
        <v>0</v>
      </c>
      <c r="G38" s="62">
        <f t="shared" si="4"/>
        <v>0</v>
      </c>
      <c r="H38" s="67"/>
      <c r="I38" s="64">
        <f t="shared" si="2"/>
        <v>0</v>
      </c>
      <c r="J38" s="64">
        <f t="shared" si="1"/>
        <v>0</v>
      </c>
      <c r="K38" s="64"/>
      <c r="M38" s="56">
        <v>0</v>
      </c>
      <c r="N38" s="57">
        <f t="shared" si="3"/>
        <v>0</v>
      </c>
    </row>
    <row r="39" spans="2:14" ht="12.75">
      <c r="B39" s="56">
        <v>3415</v>
      </c>
      <c r="C39" s="60">
        <v>3440</v>
      </c>
      <c r="D39" s="60" t="s">
        <v>78</v>
      </c>
      <c r="E39" s="62">
        <v>0</v>
      </c>
      <c r="F39" s="62">
        <v>0</v>
      </c>
      <c r="G39" s="62">
        <f t="shared" si="4"/>
        <v>0</v>
      </c>
      <c r="H39" s="67"/>
      <c r="I39" s="64">
        <f t="shared" si="2"/>
        <v>0</v>
      </c>
      <c r="J39" s="64">
        <f t="shared" si="1"/>
        <v>0</v>
      </c>
      <c r="K39" s="64"/>
      <c r="M39" s="56">
        <v>0</v>
      </c>
      <c r="N39" s="57">
        <f t="shared" si="3"/>
        <v>0</v>
      </c>
    </row>
    <row r="40" spans="2:14" ht="12.75">
      <c r="B40" s="56">
        <v>3440</v>
      </c>
      <c r="C40" s="60">
        <v>3442</v>
      </c>
      <c r="D40" s="60" t="s">
        <v>79</v>
      </c>
      <c r="E40" s="62">
        <v>0</v>
      </c>
      <c r="F40" s="62">
        <v>0</v>
      </c>
      <c r="G40" s="62">
        <f t="shared" si="4"/>
        <v>0</v>
      </c>
      <c r="H40" s="67"/>
      <c r="I40" s="64">
        <f t="shared" si="2"/>
        <v>0</v>
      </c>
      <c r="J40" s="64">
        <f t="shared" si="1"/>
        <v>0</v>
      </c>
      <c r="K40" s="64"/>
      <c r="M40" s="56">
        <v>0</v>
      </c>
      <c r="N40" s="57">
        <f t="shared" si="3"/>
        <v>0</v>
      </c>
    </row>
    <row r="41" spans="2:14" ht="12.75">
      <c r="B41" s="56">
        <v>3442</v>
      </c>
      <c r="C41" s="60">
        <v>3500</v>
      </c>
      <c r="D41" s="60" t="s">
        <v>80</v>
      </c>
      <c r="E41" s="62">
        <v>0</v>
      </c>
      <c r="F41" s="62">
        <v>0</v>
      </c>
      <c r="G41" s="62">
        <f t="shared" si="4"/>
        <v>0</v>
      </c>
      <c r="H41" s="67"/>
      <c r="I41" s="64">
        <f t="shared" si="2"/>
        <v>0</v>
      </c>
      <c r="J41" s="64">
        <f t="shared" si="1"/>
        <v>0</v>
      </c>
      <c r="K41" s="64"/>
      <c r="M41" s="56">
        <v>0</v>
      </c>
      <c r="N41" s="57">
        <f t="shared" si="3"/>
        <v>0</v>
      </c>
    </row>
    <row r="42" spans="2:14" ht="12.75">
      <c r="B42" s="56">
        <v>3500</v>
      </c>
      <c r="C42" s="60">
        <v>3501</v>
      </c>
      <c r="D42" s="60" t="s">
        <v>81</v>
      </c>
      <c r="E42" s="62">
        <v>0</v>
      </c>
      <c r="F42" s="62">
        <v>0</v>
      </c>
      <c r="G42" s="62">
        <f t="shared" si="4"/>
        <v>0</v>
      </c>
      <c r="H42" s="67"/>
      <c r="I42" s="64">
        <f t="shared" si="2"/>
        <v>0</v>
      </c>
      <c r="J42" s="64">
        <f t="shared" si="1"/>
        <v>0</v>
      </c>
      <c r="K42" s="64"/>
      <c r="M42" s="56">
        <v>0</v>
      </c>
      <c r="N42" s="57">
        <f t="shared" si="3"/>
        <v>0</v>
      </c>
    </row>
    <row r="43" spans="2:14" ht="12.75">
      <c r="B43" s="56">
        <v>3501</v>
      </c>
      <c r="C43" s="60">
        <v>3600</v>
      </c>
      <c r="D43" s="60" t="s">
        <v>82</v>
      </c>
      <c r="E43" s="62">
        <v>0</v>
      </c>
      <c r="F43" s="62">
        <v>0</v>
      </c>
      <c r="G43" s="62">
        <f t="shared" si="4"/>
        <v>0</v>
      </c>
      <c r="H43" s="67"/>
      <c r="I43" s="64">
        <f t="shared" si="2"/>
        <v>0</v>
      </c>
      <c r="J43" s="64">
        <f t="shared" si="1"/>
        <v>0</v>
      </c>
      <c r="K43" s="64"/>
      <c r="M43" s="56">
        <v>0</v>
      </c>
      <c r="N43" s="57">
        <f t="shared" si="3"/>
        <v>0</v>
      </c>
    </row>
    <row r="44" spans="2:14" ht="12.75">
      <c r="B44" s="56">
        <v>3600</v>
      </c>
      <c r="C44" s="60">
        <v>3601</v>
      </c>
      <c r="D44" s="60" t="s">
        <v>83</v>
      </c>
      <c r="E44" s="62">
        <v>0</v>
      </c>
      <c r="F44" s="62">
        <v>0</v>
      </c>
      <c r="G44" s="62">
        <f t="shared" si="4"/>
        <v>0</v>
      </c>
      <c r="H44" s="67"/>
      <c r="I44" s="64">
        <f t="shared" si="2"/>
        <v>0</v>
      </c>
      <c r="J44" s="64">
        <f t="shared" si="1"/>
        <v>0</v>
      </c>
      <c r="K44" s="64"/>
      <c r="M44" s="56">
        <v>0</v>
      </c>
      <c r="N44" s="57">
        <f t="shared" si="3"/>
        <v>0</v>
      </c>
    </row>
    <row r="45" spans="2:14" ht="12.75">
      <c r="B45" s="56">
        <v>3601</v>
      </c>
      <c r="C45" s="60">
        <v>3602</v>
      </c>
      <c r="D45" s="60" t="s">
        <v>84</v>
      </c>
      <c r="E45" s="62">
        <v>0</v>
      </c>
      <c r="F45" s="62">
        <v>0</v>
      </c>
      <c r="G45" s="62">
        <f t="shared" si="4"/>
        <v>0</v>
      </c>
      <c r="H45" s="67"/>
      <c r="I45" s="64">
        <f t="shared" si="2"/>
        <v>0</v>
      </c>
      <c r="J45" s="64">
        <f t="shared" si="1"/>
        <v>0</v>
      </c>
      <c r="K45" s="64"/>
      <c r="M45" s="56">
        <v>0</v>
      </c>
      <c r="N45" s="57">
        <f t="shared" si="3"/>
        <v>0</v>
      </c>
    </row>
    <row r="46" spans="2:14" ht="12.75">
      <c r="B46" s="56">
        <v>3602</v>
      </c>
      <c r="C46" s="60">
        <v>3604</v>
      </c>
      <c r="D46" s="60" t="s">
        <v>85</v>
      </c>
      <c r="E46" s="62">
        <v>0</v>
      </c>
      <c r="F46" s="62">
        <v>0</v>
      </c>
      <c r="G46" s="62">
        <f>E46-F46</f>
        <v>0</v>
      </c>
      <c r="H46" s="67"/>
      <c r="I46" s="64">
        <f t="shared" si="2"/>
        <v>0</v>
      </c>
      <c r="J46" s="64">
        <f t="shared" si="1"/>
        <v>0</v>
      </c>
      <c r="K46" s="64"/>
      <c r="M46" s="56">
        <v>0</v>
      </c>
      <c r="N46" s="57">
        <f t="shared" si="3"/>
        <v>0</v>
      </c>
    </row>
    <row r="47" spans="2:14" ht="12.75">
      <c r="B47" s="56">
        <v>3604</v>
      </c>
      <c r="C47" s="60">
        <v>3700</v>
      </c>
      <c r="D47" s="60" t="s">
        <v>86</v>
      </c>
      <c r="E47" s="62">
        <v>0</v>
      </c>
      <c r="F47" s="62">
        <v>0</v>
      </c>
      <c r="G47" s="62">
        <f>E47-F47</f>
        <v>0</v>
      </c>
      <c r="H47" s="67"/>
      <c r="I47" s="64">
        <f t="shared" si="2"/>
        <v>0</v>
      </c>
      <c r="J47" s="64">
        <f t="shared" si="1"/>
        <v>0</v>
      </c>
      <c r="K47" s="64"/>
      <c r="M47" s="56">
        <v>0</v>
      </c>
      <c r="N47" s="57">
        <f t="shared" si="3"/>
        <v>0</v>
      </c>
    </row>
    <row r="48" spans="3:14" ht="12.75">
      <c r="C48" s="60"/>
      <c r="D48" s="60" t="s">
        <v>205</v>
      </c>
      <c r="E48" s="62">
        <v>165730.89</v>
      </c>
      <c r="F48" s="62">
        <v>320000</v>
      </c>
      <c r="G48" s="62">
        <f>E48-F48</f>
        <v>-154269.11</v>
      </c>
      <c r="H48" s="67"/>
      <c r="I48" s="64">
        <f t="shared" si="2"/>
        <v>165730.89</v>
      </c>
      <c r="J48" s="64">
        <f t="shared" si="1"/>
        <v>0</v>
      </c>
      <c r="K48" s="64" t="s">
        <v>207</v>
      </c>
      <c r="M48" s="56">
        <v>165730.89</v>
      </c>
      <c r="N48" s="57">
        <f t="shared" si="3"/>
        <v>0</v>
      </c>
    </row>
    <row r="49" spans="2:14" ht="12.75">
      <c r="B49" s="56">
        <v>3700</v>
      </c>
      <c r="C49" s="60">
        <v>3925</v>
      </c>
      <c r="D49" s="60" t="s">
        <v>28</v>
      </c>
      <c r="E49" s="62">
        <v>0</v>
      </c>
      <c r="F49" s="62">
        <v>0</v>
      </c>
      <c r="G49" s="62">
        <f>E49-F49</f>
        <v>0</v>
      </c>
      <c r="H49" s="67"/>
      <c r="I49" s="64">
        <f t="shared" si="2"/>
        <v>0</v>
      </c>
      <c r="J49" s="64">
        <f t="shared" si="1"/>
        <v>0</v>
      </c>
      <c r="K49" s="64"/>
      <c r="M49" s="56">
        <v>0</v>
      </c>
      <c r="N49" s="57">
        <f t="shared" si="3"/>
        <v>0</v>
      </c>
    </row>
    <row r="50" spans="2:14" ht="12.75">
      <c r="B50" s="56">
        <v>3925</v>
      </c>
      <c r="C50" s="60">
        <v>3950</v>
      </c>
      <c r="D50" s="60" t="s">
        <v>161</v>
      </c>
      <c r="E50" s="62">
        <v>0</v>
      </c>
      <c r="F50" s="62">
        <v>0</v>
      </c>
      <c r="G50" s="62">
        <f>E50-F50</f>
        <v>0</v>
      </c>
      <c r="H50" s="67"/>
      <c r="I50" s="64">
        <f t="shared" si="2"/>
        <v>0</v>
      </c>
      <c r="J50" s="64">
        <f t="shared" si="1"/>
        <v>0</v>
      </c>
      <c r="K50" s="64"/>
      <c r="M50" s="56">
        <v>0</v>
      </c>
      <c r="N50" s="57">
        <f t="shared" si="3"/>
        <v>0</v>
      </c>
    </row>
    <row r="51" spans="2:14" ht="12.75">
      <c r="B51" s="56">
        <v>3950</v>
      </c>
      <c r="C51" s="104"/>
      <c r="D51" s="104" t="s">
        <v>11</v>
      </c>
      <c r="E51" s="105">
        <f>SUM(E25:E50)</f>
        <v>237869.85000000003</v>
      </c>
      <c r="F51" s="105">
        <f>SUM(F25:F50)</f>
        <v>442899</v>
      </c>
      <c r="G51" s="105">
        <f>SUM(G25:G50)</f>
        <v>-205029.14999999997</v>
      </c>
      <c r="H51" s="82"/>
      <c r="I51" s="99">
        <f>SUM(I25:I50)</f>
        <v>249730.89</v>
      </c>
      <c r="J51" s="99">
        <f>SUM(J25:J50)</f>
        <v>11861.039999999994</v>
      </c>
      <c r="K51" s="64"/>
      <c r="M51" s="56">
        <v>237869.85000000003</v>
      </c>
      <c r="N51" s="57">
        <f t="shared" si="3"/>
        <v>0</v>
      </c>
    </row>
    <row r="52" spans="3:14" ht="18.75" customHeight="1">
      <c r="C52" s="60"/>
      <c r="D52" s="60"/>
      <c r="E52" s="63"/>
      <c r="F52" s="63"/>
      <c r="G52" s="63"/>
      <c r="H52" s="67"/>
      <c r="I52" s="63"/>
      <c r="J52" s="63"/>
      <c r="K52" s="63"/>
      <c r="N52" s="57">
        <f t="shared" si="3"/>
        <v>0</v>
      </c>
    </row>
    <row r="53" spans="3:14" ht="12.75">
      <c r="C53" s="60">
        <v>3810</v>
      </c>
      <c r="D53" s="60" t="s">
        <v>87</v>
      </c>
      <c r="E53" s="62">
        <v>0</v>
      </c>
      <c r="F53" s="62">
        <v>0</v>
      </c>
      <c r="G53" s="62">
        <f>E53-F53</f>
        <v>0</v>
      </c>
      <c r="H53" s="67"/>
      <c r="I53" s="64">
        <f>E53</f>
        <v>0</v>
      </c>
      <c r="J53" s="64">
        <f aca="true" t="shared" si="5" ref="J53:J61">I53-E53</f>
        <v>0</v>
      </c>
      <c r="K53" s="64"/>
      <c r="M53" s="56">
        <v>0</v>
      </c>
      <c r="N53" s="57">
        <f t="shared" si="3"/>
        <v>0</v>
      </c>
    </row>
    <row r="54" spans="2:14" ht="12.75">
      <c r="B54" s="56">
        <v>3810</v>
      </c>
      <c r="C54" s="60">
        <v>3811</v>
      </c>
      <c r="D54" s="60" t="s">
        <v>88</v>
      </c>
      <c r="E54" s="62">
        <v>0</v>
      </c>
      <c r="F54" s="62">
        <v>0</v>
      </c>
      <c r="G54" s="62">
        <f aca="true" t="shared" si="6" ref="G54:G61">E54-F54</f>
        <v>0</v>
      </c>
      <c r="H54" s="67"/>
      <c r="I54" s="64">
        <f aca="true" t="shared" si="7" ref="I54:I62">E54</f>
        <v>0</v>
      </c>
      <c r="J54" s="64">
        <f t="shared" si="5"/>
        <v>0</v>
      </c>
      <c r="K54" s="64"/>
      <c r="M54" s="56">
        <v>0</v>
      </c>
      <c r="N54" s="57">
        <f t="shared" si="3"/>
        <v>0</v>
      </c>
    </row>
    <row r="55" spans="2:14" ht="12.75">
      <c r="B55" s="56">
        <v>3811</v>
      </c>
      <c r="C55" s="60">
        <v>3850</v>
      </c>
      <c r="D55" s="60" t="s">
        <v>89</v>
      </c>
      <c r="E55" s="62">
        <v>0</v>
      </c>
      <c r="F55" s="62">
        <v>0</v>
      </c>
      <c r="G55" s="62">
        <f t="shared" si="6"/>
        <v>0</v>
      </c>
      <c r="H55" s="67"/>
      <c r="I55" s="64">
        <f t="shared" si="7"/>
        <v>0</v>
      </c>
      <c r="J55" s="64">
        <f t="shared" si="5"/>
        <v>0</v>
      </c>
      <c r="K55" s="64"/>
      <c r="M55" s="56">
        <v>0</v>
      </c>
      <c r="N55" s="57">
        <f t="shared" si="3"/>
        <v>0</v>
      </c>
    </row>
    <row r="56" spans="2:14" ht="12.75">
      <c r="B56" s="56">
        <v>3850</v>
      </c>
      <c r="C56" s="60">
        <v>3951</v>
      </c>
      <c r="D56" s="60" t="s">
        <v>90</v>
      </c>
      <c r="E56" s="62">
        <v>0</v>
      </c>
      <c r="F56" s="62">
        <v>0</v>
      </c>
      <c r="G56" s="62">
        <f t="shared" si="6"/>
        <v>0</v>
      </c>
      <c r="H56" s="67"/>
      <c r="I56" s="64">
        <f t="shared" si="7"/>
        <v>0</v>
      </c>
      <c r="J56" s="64">
        <f t="shared" si="5"/>
        <v>0</v>
      </c>
      <c r="K56" s="64"/>
      <c r="M56" s="56">
        <v>0</v>
      </c>
      <c r="N56" s="57">
        <f t="shared" si="3"/>
        <v>0</v>
      </c>
    </row>
    <row r="57" spans="2:14" ht="12.75">
      <c r="B57" s="56">
        <v>3951</v>
      </c>
      <c r="C57" s="60">
        <v>3955</v>
      </c>
      <c r="D57" s="60" t="s">
        <v>91</v>
      </c>
      <c r="E57" s="62">
        <v>0</v>
      </c>
      <c r="F57" s="62">
        <v>0</v>
      </c>
      <c r="G57" s="62">
        <f t="shared" si="6"/>
        <v>0</v>
      </c>
      <c r="H57" s="67"/>
      <c r="I57" s="64">
        <f t="shared" si="7"/>
        <v>0</v>
      </c>
      <c r="J57" s="64">
        <f t="shared" si="5"/>
        <v>0</v>
      </c>
      <c r="K57" s="64"/>
      <c r="M57" s="56">
        <v>0</v>
      </c>
      <c r="N57" s="57">
        <f t="shared" si="3"/>
        <v>0</v>
      </c>
    </row>
    <row r="58" spans="2:14" ht="12.75">
      <c r="B58" s="56">
        <v>3955</v>
      </c>
      <c r="C58" s="60">
        <v>3960</v>
      </c>
      <c r="D58" s="60" t="s">
        <v>92</v>
      </c>
      <c r="E58" s="62">
        <v>0</v>
      </c>
      <c r="F58" s="62">
        <v>0</v>
      </c>
      <c r="G58" s="62">
        <f t="shared" si="6"/>
        <v>0</v>
      </c>
      <c r="H58" s="67"/>
      <c r="I58" s="64">
        <f t="shared" si="7"/>
        <v>0</v>
      </c>
      <c r="J58" s="64">
        <f t="shared" si="5"/>
        <v>0</v>
      </c>
      <c r="K58" s="64"/>
      <c r="M58" s="56">
        <v>0</v>
      </c>
      <c r="N58" s="57">
        <f t="shared" si="3"/>
        <v>0</v>
      </c>
    </row>
    <row r="59" spans="2:14" ht="12.75">
      <c r="B59" s="56">
        <v>3960</v>
      </c>
      <c r="C59" s="60">
        <v>3970</v>
      </c>
      <c r="D59" s="60" t="s">
        <v>89</v>
      </c>
      <c r="E59" s="62">
        <v>0</v>
      </c>
      <c r="F59" s="62">
        <v>0</v>
      </c>
      <c r="G59" s="62">
        <f t="shared" si="6"/>
        <v>0</v>
      </c>
      <c r="H59" s="67"/>
      <c r="I59" s="64">
        <f t="shared" si="7"/>
        <v>0</v>
      </c>
      <c r="J59" s="64">
        <f t="shared" si="5"/>
        <v>0</v>
      </c>
      <c r="K59" s="64"/>
      <c r="M59" s="56">
        <v>0</v>
      </c>
      <c r="N59" s="57">
        <f t="shared" si="3"/>
        <v>0</v>
      </c>
    </row>
    <row r="60" spans="2:14" ht="12.75">
      <c r="B60" s="56">
        <v>3970</v>
      </c>
      <c r="C60" s="60">
        <v>3975</v>
      </c>
      <c r="D60" s="60" t="s">
        <v>93</v>
      </c>
      <c r="E60" s="62">
        <v>0</v>
      </c>
      <c r="F60" s="62">
        <v>0</v>
      </c>
      <c r="G60" s="62">
        <f t="shared" si="6"/>
        <v>0</v>
      </c>
      <c r="H60" s="67"/>
      <c r="I60" s="64">
        <f t="shared" si="7"/>
        <v>0</v>
      </c>
      <c r="J60" s="64">
        <f t="shared" si="5"/>
        <v>0</v>
      </c>
      <c r="K60" s="64"/>
      <c r="N60" s="57"/>
    </row>
    <row r="61" spans="2:14" ht="12.75">
      <c r="B61" s="56">
        <v>3975</v>
      </c>
      <c r="C61" s="60">
        <v>3990</v>
      </c>
      <c r="D61" s="60" t="s">
        <v>61</v>
      </c>
      <c r="E61" s="62">
        <v>0</v>
      </c>
      <c r="F61" s="62">
        <v>0</v>
      </c>
      <c r="G61" s="62">
        <f t="shared" si="6"/>
        <v>0</v>
      </c>
      <c r="H61" s="67"/>
      <c r="I61" s="64">
        <f t="shared" si="7"/>
        <v>0</v>
      </c>
      <c r="J61" s="64">
        <f t="shared" si="5"/>
        <v>0</v>
      </c>
      <c r="K61" s="64"/>
      <c r="M61" s="56">
        <v>0</v>
      </c>
      <c r="N61" s="57">
        <f>M61-E60</f>
        <v>0</v>
      </c>
    </row>
    <row r="62" spans="2:14" ht="13.5" thickBot="1">
      <c r="B62" s="56">
        <v>3990</v>
      </c>
      <c r="C62" s="69"/>
      <c r="D62" s="69" t="s">
        <v>31</v>
      </c>
      <c r="E62" s="72">
        <f>SUM(E53:E61)</f>
        <v>0</v>
      </c>
      <c r="F62" s="72">
        <f>SUM(F53:F61)</f>
        <v>0</v>
      </c>
      <c r="G62" s="72">
        <f>SUM(G53:G61)</f>
        <v>0</v>
      </c>
      <c r="H62" s="67"/>
      <c r="I62" s="64">
        <f t="shared" si="7"/>
        <v>0</v>
      </c>
      <c r="J62" s="73">
        <f>SUM(J53:J61)</f>
        <v>0</v>
      </c>
      <c r="K62" s="73"/>
      <c r="M62" s="56">
        <v>0</v>
      </c>
      <c r="N62" s="57">
        <f>M62-E61</f>
        <v>0</v>
      </c>
    </row>
    <row r="63" spans="3:14" ht="19.5" customHeight="1" thickBot="1">
      <c r="C63" s="98"/>
      <c r="D63" s="77" t="s">
        <v>4</v>
      </c>
      <c r="E63" s="78">
        <f>E51+E62</f>
        <v>237869.85000000003</v>
      </c>
      <c r="F63" s="78">
        <f>F51+F62</f>
        <v>442899</v>
      </c>
      <c r="G63" s="78">
        <f>G51+G62</f>
        <v>-205029.14999999997</v>
      </c>
      <c r="H63" s="79"/>
      <c r="I63" s="80">
        <f>I51+I62</f>
        <v>249730.89</v>
      </c>
      <c r="J63" s="80">
        <f>J51+J62</f>
        <v>11861.039999999994</v>
      </c>
      <c r="K63" s="81"/>
      <c r="M63" s="56">
        <v>237869.85000000003</v>
      </c>
      <c r="N63" s="57">
        <f>M63-E63</f>
        <v>0</v>
      </c>
    </row>
    <row r="64" spans="3:14" ht="19.5" customHeight="1" thickBot="1">
      <c r="C64" s="108"/>
      <c r="D64" s="108"/>
      <c r="E64" s="109"/>
      <c r="F64" s="109"/>
      <c r="G64" s="109"/>
      <c r="H64" s="106"/>
      <c r="I64" s="109"/>
      <c r="J64" s="109"/>
      <c r="K64" s="109"/>
      <c r="N64" s="57"/>
    </row>
    <row r="65" spans="2:14" ht="13.5" thickBot="1">
      <c r="B65" s="59"/>
      <c r="C65" s="131" t="s">
        <v>203</v>
      </c>
      <c r="D65" s="132"/>
      <c r="E65" s="132"/>
      <c r="F65" s="132"/>
      <c r="G65" s="132"/>
      <c r="H65" s="132"/>
      <c r="I65" s="132"/>
      <c r="J65" s="132"/>
      <c r="K65" s="133"/>
      <c r="N65" s="57"/>
    </row>
    <row r="66" spans="3:14" ht="12.75">
      <c r="C66" s="68">
        <v>4005</v>
      </c>
      <c r="D66" s="68" t="s">
        <v>94</v>
      </c>
      <c r="E66" s="74">
        <v>21457</v>
      </c>
      <c r="F66" s="74">
        <v>30000</v>
      </c>
      <c r="G66" s="74">
        <f>E66-F66</f>
        <v>-8543</v>
      </c>
      <c r="H66" s="67"/>
      <c r="I66" s="75">
        <f>E66</f>
        <v>21457</v>
      </c>
      <c r="J66" s="75">
        <f aca="true" t="shared" si="8" ref="J66:J86">I66-E66</f>
        <v>0</v>
      </c>
      <c r="K66" s="75"/>
      <c r="M66" s="56">
        <v>21457</v>
      </c>
      <c r="N66" s="57">
        <f>M66-E66</f>
        <v>0</v>
      </c>
    </row>
    <row r="67" spans="2:14" ht="12.75">
      <c r="B67" s="56">
        <v>4005</v>
      </c>
      <c r="C67" s="60">
        <v>4030</v>
      </c>
      <c r="D67" s="60" t="s">
        <v>95</v>
      </c>
      <c r="E67" s="62">
        <v>0</v>
      </c>
      <c r="F67" s="74">
        <v>0</v>
      </c>
      <c r="G67" s="62">
        <f aca="true" t="shared" si="9" ref="G67:G86">E67-F67</f>
        <v>0</v>
      </c>
      <c r="H67" s="67"/>
      <c r="I67" s="64">
        <f>E67</f>
        <v>0</v>
      </c>
      <c r="J67" s="64">
        <f t="shared" si="8"/>
        <v>0</v>
      </c>
      <c r="K67" s="64"/>
      <c r="M67" s="56">
        <v>0</v>
      </c>
      <c r="N67" s="57">
        <f aca="true" t="shared" si="10" ref="N67:N98">M67-E67</f>
        <v>0</v>
      </c>
    </row>
    <row r="68" spans="2:14" ht="12.75">
      <c r="B68" s="56">
        <v>4030</v>
      </c>
      <c r="C68" s="60">
        <v>4031</v>
      </c>
      <c r="D68" s="60" t="s">
        <v>96</v>
      </c>
      <c r="E68" s="62">
        <v>0</v>
      </c>
      <c r="F68" s="74">
        <v>0</v>
      </c>
      <c r="G68" s="62">
        <f t="shared" si="9"/>
        <v>0</v>
      </c>
      <c r="H68" s="67"/>
      <c r="I68" s="64">
        <f aca="true" t="shared" si="11" ref="I68:I82">E68</f>
        <v>0</v>
      </c>
      <c r="J68" s="64">
        <f t="shared" si="8"/>
        <v>0</v>
      </c>
      <c r="K68" s="64"/>
      <c r="M68" s="56">
        <v>0</v>
      </c>
      <c r="N68" s="57">
        <f t="shared" si="10"/>
        <v>0</v>
      </c>
    </row>
    <row r="69" spans="2:14" ht="12.75">
      <c r="B69" s="56">
        <v>4031</v>
      </c>
      <c r="C69" s="60">
        <v>4035</v>
      </c>
      <c r="D69" s="60" t="s">
        <v>97</v>
      </c>
      <c r="E69" s="62">
        <v>0</v>
      </c>
      <c r="F69" s="74">
        <v>0</v>
      </c>
      <c r="G69" s="62">
        <f t="shared" si="9"/>
        <v>0</v>
      </c>
      <c r="H69" s="67"/>
      <c r="I69" s="64">
        <f t="shared" si="11"/>
        <v>0</v>
      </c>
      <c r="J69" s="64">
        <f t="shared" si="8"/>
        <v>0</v>
      </c>
      <c r="K69" s="64"/>
      <c r="M69" s="56">
        <v>0</v>
      </c>
      <c r="N69" s="57">
        <f t="shared" si="10"/>
        <v>0</v>
      </c>
    </row>
    <row r="70" spans="2:14" ht="12.75">
      <c r="B70" s="56">
        <v>4035</v>
      </c>
      <c r="C70" s="60">
        <v>4036</v>
      </c>
      <c r="D70" s="60" t="s">
        <v>98</v>
      </c>
      <c r="E70" s="62">
        <v>0</v>
      </c>
      <c r="F70" s="74">
        <v>0</v>
      </c>
      <c r="G70" s="62">
        <f t="shared" si="9"/>
        <v>0</v>
      </c>
      <c r="H70" s="67"/>
      <c r="I70" s="64">
        <f t="shared" si="11"/>
        <v>0</v>
      </c>
      <c r="J70" s="64">
        <f t="shared" si="8"/>
        <v>0</v>
      </c>
      <c r="K70" s="64"/>
      <c r="M70" s="56">
        <v>0</v>
      </c>
      <c r="N70" s="57">
        <f t="shared" si="10"/>
        <v>0</v>
      </c>
    </row>
    <row r="71" spans="2:14" ht="12.75">
      <c r="B71" s="56">
        <v>4036</v>
      </c>
      <c r="C71" s="60">
        <v>4100</v>
      </c>
      <c r="D71" s="60" t="s">
        <v>99</v>
      </c>
      <c r="E71" s="62">
        <v>0</v>
      </c>
      <c r="F71" s="74">
        <v>0</v>
      </c>
      <c r="G71" s="62">
        <f t="shared" si="9"/>
        <v>0</v>
      </c>
      <c r="H71" s="67"/>
      <c r="I71" s="64">
        <f t="shared" si="11"/>
        <v>0</v>
      </c>
      <c r="J71" s="64">
        <f t="shared" si="8"/>
        <v>0</v>
      </c>
      <c r="K71" s="64"/>
      <c r="M71" s="56">
        <v>0</v>
      </c>
      <c r="N71" s="57">
        <f t="shared" si="10"/>
        <v>0</v>
      </c>
    </row>
    <row r="72" spans="2:14" ht="12.75">
      <c r="B72" s="56">
        <v>4100</v>
      </c>
      <c r="C72" s="60">
        <v>4101</v>
      </c>
      <c r="D72" s="60" t="s">
        <v>100</v>
      </c>
      <c r="E72" s="62">
        <v>0</v>
      </c>
      <c r="F72" s="74">
        <v>0</v>
      </c>
      <c r="G72" s="62">
        <f t="shared" si="9"/>
        <v>0</v>
      </c>
      <c r="H72" s="67"/>
      <c r="I72" s="64">
        <f t="shared" si="11"/>
        <v>0</v>
      </c>
      <c r="J72" s="64">
        <f t="shared" si="8"/>
        <v>0</v>
      </c>
      <c r="K72" s="64"/>
      <c r="M72" s="56">
        <v>0</v>
      </c>
      <c r="N72" s="57">
        <f t="shared" si="10"/>
        <v>0</v>
      </c>
    </row>
    <row r="73" spans="2:14" ht="12.75">
      <c r="B73" s="56">
        <v>4101</v>
      </c>
      <c r="C73" s="60">
        <v>4102</v>
      </c>
      <c r="D73" s="60" t="s">
        <v>101</v>
      </c>
      <c r="E73" s="62">
        <v>0</v>
      </c>
      <c r="F73" s="74">
        <v>0</v>
      </c>
      <c r="G73" s="62">
        <f t="shared" si="9"/>
        <v>0</v>
      </c>
      <c r="H73" s="67"/>
      <c r="I73" s="64">
        <f t="shared" si="11"/>
        <v>0</v>
      </c>
      <c r="J73" s="64">
        <f t="shared" si="8"/>
        <v>0</v>
      </c>
      <c r="K73" s="64"/>
      <c r="M73" s="56">
        <v>0</v>
      </c>
      <c r="N73" s="57">
        <f t="shared" si="10"/>
        <v>0</v>
      </c>
    </row>
    <row r="74" spans="2:14" ht="12.75">
      <c r="B74" s="56">
        <v>4102</v>
      </c>
      <c r="C74" s="60">
        <v>4104</v>
      </c>
      <c r="D74" s="60" t="s">
        <v>102</v>
      </c>
      <c r="E74" s="62">
        <v>0</v>
      </c>
      <c r="F74" s="74">
        <v>0</v>
      </c>
      <c r="G74" s="62">
        <f t="shared" si="9"/>
        <v>0</v>
      </c>
      <c r="H74" s="67"/>
      <c r="I74" s="64">
        <f t="shared" si="11"/>
        <v>0</v>
      </c>
      <c r="J74" s="64">
        <f t="shared" si="8"/>
        <v>0</v>
      </c>
      <c r="K74" s="64"/>
      <c r="M74" s="56">
        <v>0</v>
      </c>
      <c r="N74" s="57">
        <f t="shared" si="10"/>
        <v>0</v>
      </c>
    </row>
    <row r="75" spans="2:14" ht="12.75">
      <c r="B75" s="56">
        <v>4104</v>
      </c>
      <c r="C75" s="60">
        <v>4110</v>
      </c>
      <c r="D75" s="60" t="s">
        <v>33</v>
      </c>
      <c r="E75" s="62">
        <v>13855.47</v>
      </c>
      <c r="F75" s="74">
        <v>50000</v>
      </c>
      <c r="G75" s="62">
        <f t="shared" si="9"/>
        <v>-36144.53</v>
      </c>
      <c r="H75" s="67"/>
      <c r="I75" s="64">
        <f t="shared" si="11"/>
        <v>13855.47</v>
      </c>
      <c r="J75" s="64">
        <f t="shared" si="8"/>
        <v>0</v>
      </c>
      <c r="K75" s="64"/>
      <c r="M75" s="56">
        <v>13855.47</v>
      </c>
      <c r="N75" s="57">
        <f t="shared" si="10"/>
        <v>0</v>
      </c>
    </row>
    <row r="76" spans="2:14" ht="12.75">
      <c r="B76" s="56">
        <v>4110</v>
      </c>
      <c r="C76" s="60">
        <v>4120</v>
      </c>
      <c r="D76" s="60" t="s">
        <v>103</v>
      </c>
      <c r="E76" s="62">
        <v>0</v>
      </c>
      <c r="F76" s="74">
        <v>0</v>
      </c>
      <c r="G76" s="62">
        <f t="shared" si="9"/>
        <v>0</v>
      </c>
      <c r="H76" s="67"/>
      <c r="I76" s="64">
        <f t="shared" si="11"/>
        <v>0</v>
      </c>
      <c r="J76" s="64">
        <f t="shared" si="8"/>
        <v>0</v>
      </c>
      <c r="K76" s="64"/>
      <c r="M76" s="56">
        <v>0</v>
      </c>
      <c r="N76" s="57">
        <f t="shared" si="10"/>
        <v>0</v>
      </c>
    </row>
    <row r="77" spans="2:14" ht="12.75">
      <c r="B77" s="56">
        <v>4120</v>
      </c>
      <c r="C77" s="60">
        <v>4121</v>
      </c>
      <c r="D77" s="60" t="s">
        <v>104</v>
      </c>
      <c r="E77" s="62">
        <v>0</v>
      </c>
      <c r="F77" s="74">
        <v>0</v>
      </c>
      <c r="G77" s="62">
        <f t="shared" si="9"/>
        <v>0</v>
      </c>
      <c r="H77" s="67"/>
      <c r="I77" s="64">
        <f t="shared" si="11"/>
        <v>0</v>
      </c>
      <c r="J77" s="64">
        <f t="shared" si="8"/>
        <v>0</v>
      </c>
      <c r="K77" s="64"/>
      <c r="M77" s="56">
        <v>0</v>
      </c>
      <c r="N77" s="57">
        <f t="shared" si="10"/>
        <v>0</v>
      </c>
    </row>
    <row r="78" spans="2:14" ht="12.75">
      <c r="B78" s="56">
        <v>4121</v>
      </c>
      <c r="C78" s="60">
        <v>4160</v>
      </c>
      <c r="D78" s="60" t="s">
        <v>105</v>
      </c>
      <c r="E78" s="62">
        <v>0</v>
      </c>
      <c r="F78" s="74">
        <v>0</v>
      </c>
      <c r="G78" s="62">
        <f t="shared" si="9"/>
        <v>0</v>
      </c>
      <c r="H78" s="67"/>
      <c r="I78" s="64">
        <f t="shared" si="11"/>
        <v>0</v>
      </c>
      <c r="J78" s="64">
        <f t="shared" si="8"/>
        <v>0</v>
      </c>
      <c r="K78" s="64"/>
      <c r="M78" s="56">
        <v>0</v>
      </c>
      <c r="N78" s="57">
        <f t="shared" si="10"/>
        <v>0</v>
      </c>
    </row>
    <row r="79" spans="2:14" ht="12.75">
      <c r="B79" s="56">
        <v>4160</v>
      </c>
      <c r="C79" s="60">
        <v>4200</v>
      </c>
      <c r="D79" s="60" t="s">
        <v>106</v>
      </c>
      <c r="E79" s="62">
        <v>0</v>
      </c>
      <c r="F79" s="74">
        <v>0</v>
      </c>
      <c r="G79" s="62">
        <f t="shared" si="9"/>
        <v>0</v>
      </c>
      <c r="H79" s="67"/>
      <c r="I79" s="64">
        <f t="shared" si="11"/>
        <v>0</v>
      </c>
      <c r="J79" s="64">
        <f t="shared" si="8"/>
        <v>0</v>
      </c>
      <c r="K79" s="64"/>
      <c r="M79" s="56">
        <v>0</v>
      </c>
      <c r="N79" s="57">
        <f t="shared" si="10"/>
        <v>0</v>
      </c>
    </row>
    <row r="80" spans="2:14" ht="12.75">
      <c r="B80" s="56">
        <v>4200</v>
      </c>
      <c r="C80" s="60">
        <v>4210</v>
      </c>
      <c r="D80" s="60" t="s">
        <v>107</v>
      </c>
      <c r="E80" s="62">
        <v>0</v>
      </c>
      <c r="F80" s="74">
        <v>0</v>
      </c>
      <c r="G80" s="62">
        <f t="shared" si="9"/>
        <v>0</v>
      </c>
      <c r="H80" s="67"/>
      <c r="I80" s="64">
        <f t="shared" si="11"/>
        <v>0</v>
      </c>
      <c r="J80" s="64">
        <f t="shared" si="8"/>
        <v>0</v>
      </c>
      <c r="K80" s="64"/>
      <c r="M80" s="56">
        <v>0</v>
      </c>
      <c r="N80" s="57">
        <f t="shared" si="10"/>
        <v>0</v>
      </c>
    </row>
    <row r="81" spans="2:14" ht="12.75">
      <c r="B81" s="56">
        <v>4210</v>
      </c>
      <c r="C81" s="60">
        <v>4215</v>
      </c>
      <c r="D81" s="60" t="s">
        <v>108</v>
      </c>
      <c r="E81" s="62">
        <v>0</v>
      </c>
      <c r="F81" s="74">
        <v>0</v>
      </c>
      <c r="G81" s="62">
        <f t="shared" si="9"/>
        <v>0</v>
      </c>
      <c r="H81" s="67"/>
      <c r="I81" s="64">
        <f t="shared" si="11"/>
        <v>0</v>
      </c>
      <c r="J81" s="64">
        <f t="shared" si="8"/>
        <v>0</v>
      </c>
      <c r="K81" s="64"/>
      <c r="M81" s="56">
        <v>0</v>
      </c>
      <c r="N81" s="57">
        <f t="shared" si="10"/>
        <v>0</v>
      </c>
    </row>
    <row r="82" spans="2:14" ht="12.75">
      <c r="B82" s="56">
        <v>4215</v>
      </c>
      <c r="C82" s="60">
        <v>4230</v>
      </c>
      <c r="D82" s="60" t="s">
        <v>109</v>
      </c>
      <c r="E82" s="62">
        <v>0</v>
      </c>
      <c r="F82" s="74">
        <v>0</v>
      </c>
      <c r="G82" s="62">
        <f t="shared" si="9"/>
        <v>0</v>
      </c>
      <c r="H82" s="67"/>
      <c r="I82" s="64">
        <f t="shared" si="11"/>
        <v>0</v>
      </c>
      <c r="J82" s="64">
        <f t="shared" si="8"/>
        <v>0</v>
      </c>
      <c r="K82" s="64"/>
      <c r="M82" s="56">
        <v>0</v>
      </c>
      <c r="N82" s="57">
        <f t="shared" si="10"/>
        <v>0</v>
      </c>
    </row>
    <row r="83" spans="2:14" ht="12.75">
      <c r="B83" s="56">
        <v>4230</v>
      </c>
      <c r="C83" s="60">
        <v>4300</v>
      </c>
      <c r="D83" s="60" t="s">
        <v>110</v>
      </c>
      <c r="E83" s="62">
        <v>0</v>
      </c>
      <c r="F83" s="74">
        <v>0</v>
      </c>
      <c r="G83" s="62">
        <f t="shared" si="9"/>
        <v>0</v>
      </c>
      <c r="H83" s="67"/>
      <c r="I83" s="64">
        <f>E83</f>
        <v>0</v>
      </c>
      <c r="J83" s="64">
        <f t="shared" si="8"/>
        <v>0</v>
      </c>
      <c r="K83" s="64"/>
      <c r="M83" s="56">
        <v>0</v>
      </c>
      <c r="N83" s="57">
        <f t="shared" si="10"/>
        <v>0</v>
      </c>
    </row>
    <row r="84" spans="2:14" ht="12.75">
      <c r="B84" s="56">
        <v>4300</v>
      </c>
      <c r="C84" s="60">
        <v>4450</v>
      </c>
      <c r="D84" s="60" t="s">
        <v>173</v>
      </c>
      <c r="E84" s="62">
        <v>9914</v>
      </c>
      <c r="F84" s="74">
        <v>100000</v>
      </c>
      <c r="G84" s="62">
        <f t="shared" si="9"/>
        <v>-90086</v>
      </c>
      <c r="H84" s="67"/>
      <c r="I84" s="64">
        <v>80000</v>
      </c>
      <c r="J84" s="64">
        <f t="shared" si="8"/>
        <v>70086</v>
      </c>
      <c r="K84" s="64"/>
      <c r="M84" s="56">
        <v>9914</v>
      </c>
      <c r="N84" s="57">
        <f t="shared" si="10"/>
        <v>0</v>
      </c>
    </row>
    <row r="85" spans="2:14" ht="12.75">
      <c r="B85" s="56">
        <v>4450</v>
      </c>
      <c r="C85" s="60">
        <v>4451</v>
      </c>
      <c r="D85" s="60" t="s">
        <v>162</v>
      </c>
      <c r="E85" s="62">
        <v>0</v>
      </c>
      <c r="F85" s="62">
        <v>0</v>
      </c>
      <c r="G85" s="62">
        <f t="shared" si="9"/>
        <v>0</v>
      </c>
      <c r="H85" s="67"/>
      <c r="I85" s="64">
        <f>E85</f>
        <v>0</v>
      </c>
      <c r="J85" s="64">
        <f t="shared" si="8"/>
        <v>0</v>
      </c>
      <c r="K85" s="64"/>
      <c r="M85" s="56">
        <v>0</v>
      </c>
      <c r="N85" s="57">
        <f t="shared" si="10"/>
        <v>0</v>
      </c>
    </row>
    <row r="86" spans="2:14" ht="13.5" thickBot="1">
      <c r="B86" s="56">
        <v>4451</v>
      </c>
      <c r="C86" s="69">
        <v>4452</v>
      </c>
      <c r="D86" s="69" t="s">
        <v>111</v>
      </c>
      <c r="E86" s="72">
        <v>0</v>
      </c>
      <c r="F86" s="72">
        <v>0</v>
      </c>
      <c r="G86" s="72">
        <f t="shared" si="9"/>
        <v>0</v>
      </c>
      <c r="H86" s="67"/>
      <c r="I86" s="73">
        <f>E86</f>
        <v>0</v>
      </c>
      <c r="J86" s="73">
        <f t="shared" si="8"/>
        <v>0</v>
      </c>
      <c r="K86" s="73"/>
      <c r="M86" s="56">
        <v>0</v>
      </c>
      <c r="N86" s="57">
        <f t="shared" si="10"/>
        <v>0</v>
      </c>
    </row>
    <row r="87" spans="2:14" ht="13.5" thickBot="1">
      <c r="B87" s="56">
        <v>4452</v>
      </c>
      <c r="C87" s="101"/>
      <c r="D87" s="79" t="s">
        <v>12</v>
      </c>
      <c r="E87" s="102">
        <f>SUM(E66:E86)</f>
        <v>45226.47</v>
      </c>
      <c r="F87" s="102">
        <f>SUM(F66:F86)</f>
        <v>180000</v>
      </c>
      <c r="G87" s="102">
        <f>SUM(G66:G86)</f>
        <v>-134773.53</v>
      </c>
      <c r="H87" s="79"/>
      <c r="I87" s="103">
        <f>SUM(I66:I86)</f>
        <v>115312.47</v>
      </c>
      <c r="J87" s="103">
        <f>SUM(J66:J86)</f>
        <v>70086</v>
      </c>
      <c r="K87" s="100"/>
      <c r="M87" s="56">
        <v>45226.47</v>
      </c>
      <c r="N87" s="57">
        <f t="shared" si="10"/>
        <v>0</v>
      </c>
    </row>
    <row r="88" spans="2:14" ht="12.75">
      <c r="B88" s="59"/>
      <c r="C88" s="113"/>
      <c r="D88" s="113"/>
      <c r="E88" s="114"/>
      <c r="F88" s="114"/>
      <c r="G88" s="114"/>
      <c r="H88" s="115"/>
      <c r="I88" s="114"/>
      <c r="J88" s="114"/>
      <c r="K88" s="114"/>
      <c r="N88" s="57">
        <f t="shared" si="10"/>
        <v>0</v>
      </c>
    </row>
    <row r="89" spans="3:14" ht="12.75">
      <c r="C89" s="60">
        <v>5000</v>
      </c>
      <c r="D89" s="60" t="s">
        <v>112</v>
      </c>
      <c r="E89" s="62">
        <v>0</v>
      </c>
      <c r="F89" s="62">
        <v>176454.33</v>
      </c>
      <c r="G89" s="62">
        <f aca="true" t="shared" si="12" ref="G89:G101">E89-F89</f>
        <v>-176454.33</v>
      </c>
      <c r="H89" s="67"/>
      <c r="I89" s="64">
        <f>E89</f>
        <v>0</v>
      </c>
      <c r="J89" s="64">
        <f aca="true" t="shared" si="13" ref="J89:J101">I89-E89</f>
        <v>0</v>
      </c>
      <c r="K89" s="64"/>
      <c r="M89" s="56">
        <v>0</v>
      </c>
      <c r="N89" s="57">
        <f t="shared" si="10"/>
        <v>0</v>
      </c>
    </row>
    <row r="90" spans="2:14" ht="12.75">
      <c r="B90" s="56">
        <v>5000</v>
      </c>
      <c r="C90" s="60">
        <v>5010</v>
      </c>
      <c r="D90" s="60" t="s">
        <v>113</v>
      </c>
      <c r="E90" s="62">
        <v>138000.33</v>
      </c>
      <c r="F90" s="62">
        <v>176454.33</v>
      </c>
      <c r="G90" s="62">
        <f t="shared" si="12"/>
        <v>-38454</v>
      </c>
      <c r="H90" s="67"/>
      <c r="I90" s="64">
        <v>200000</v>
      </c>
      <c r="J90" s="64">
        <f t="shared" si="13"/>
        <v>61999.67000000001</v>
      </c>
      <c r="K90" s="64" t="s">
        <v>206</v>
      </c>
      <c r="M90" s="56">
        <v>138000.33</v>
      </c>
      <c r="N90" s="57">
        <f t="shared" si="10"/>
        <v>0</v>
      </c>
    </row>
    <row r="91" spans="2:14" ht="12.75">
      <c r="B91" s="56">
        <v>5010</v>
      </c>
      <c r="C91" s="60">
        <v>5040</v>
      </c>
      <c r="D91" s="60" t="s">
        <v>176</v>
      </c>
      <c r="E91" s="62">
        <v>0</v>
      </c>
      <c r="F91" s="62">
        <v>0</v>
      </c>
      <c r="G91" s="62">
        <f t="shared" si="12"/>
        <v>0</v>
      </c>
      <c r="H91" s="67"/>
      <c r="I91" s="64">
        <f>E91</f>
        <v>0</v>
      </c>
      <c r="J91" s="64">
        <f t="shared" si="13"/>
        <v>0</v>
      </c>
      <c r="K91" s="64"/>
      <c r="M91" s="56">
        <v>0</v>
      </c>
      <c r="N91" s="57">
        <f t="shared" si="10"/>
        <v>0</v>
      </c>
    </row>
    <row r="92" spans="2:14" ht="12.75">
      <c r="B92" s="56">
        <v>5040</v>
      </c>
      <c r="C92" s="60">
        <v>5180</v>
      </c>
      <c r="D92" s="60" t="s">
        <v>114</v>
      </c>
      <c r="E92" s="62">
        <v>0</v>
      </c>
      <c r="F92" s="62">
        <v>0</v>
      </c>
      <c r="G92" s="62">
        <f t="shared" si="12"/>
        <v>0</v>
      </c>
      <c r="H92" s="67"/>
      <c r="I92" s="64">
        <f>E92</f>
        <v>0</v>
      </c>
      <c r="J92" s="64">
        <f t="shared" si="13"/>
        <v>0</v>
      </c>
      <c r="K92" s="64"/>
      <c r="M92" s="56">
        <v>0</v>
      </c>
      <c r="N92" s="57">
        <f t="shared" si="10"/>
        <v>0</v>
      </c>
    </row>
    <row r="93" spans="2:14" ht="12.75">
      <c r="B93" s="56">
        <v>5180</v>
      </c>
      <c r="C93" s="60">
        <v>5182</v>
      </c>
      <c r="D93" s="60" t="s">
        <v>163</v>
      </c>
      <c r="E93" s="62">
        <v>0</v>
      </c>
      <c r="F93" s="62">
        <v>0</v>
      </c>
      <c r="G93" s="62">
        <f t="shared" si="12"/>
        <v>0</v>
      </c>
      <c r="H93" s="67"/>
      <c r="I93" s="64">
        <f>E93</f>
        <v>0</v>
      </c>
      <c r="J93" s="64">
        <f t="shared" si="13"/>
        <v>0</v>
      </c>
      <c r="K93" s="64"/>
      <c r="M93" s="56">
        <v>0</v>
      </c>
      <c r="N93" s="57">
        <f t="shared" si="10"/>
        <v>0</v>
      </c>
    </row>
    <row r="94" spans="2:14" ht="12.75">
      <c r="B94" s="56">
        <v>5182</v>
      </c>
      <c r="C94" s="60">
        <v>5210</v>
      </c>
      <c r="D94" s="60" t="s">
        <v>115</v>
      </c>
      <c r="E94" s="62">
        <v>0</v>
      </c>
      <c r="F94" s="62">
        <v>0</v>
      </c>
      <c r="G94" s="62">
        <f t="shared" si="12"/>
        <v>0</v>
      </c>
      <c r="H94" s="67"/>
      <c r="I94" s="64">
        <f>E94</f>
        <v>0</v>
      </c>
      <c r="J94" s="64">
        <f t="shared" si="13"/>
        <v>0</v>
      </c>
      <c r="K94" s="64"/>
      <c r="M94" s="56">
        <v>0</v>
      </c>
      <c r="N94" s="57">
        <f t="shared" si="10"/>
        <v>0</v>
      </c>
    </row>
    <row r="95" spans="2:14" ht="12.75">
      <c r="B95" s="56">
        <v>5210</v>
      </c>
      <c r="C95" s="60">
        <v>5290</v>
      </c>
      <c r="D95" s="60" t="s">
        <v>116</v>
      </c>
      <c r="E95" s="62">
        <v>5275.8</v>
      </c>
      <c r="F95" s="62">
        <v>0</v>
      </c>
      <c r="G95" s="62">
        <f t="shared" si="12"/>
        <v>5275.8</v>
      </c>
      <c r="H95" s="67"/>
      <c r="I95" s="64">
        <v>0</v>
      </c>
      <c r="J95" s="64">
        <f t="shared" si="13"/>
        <v>-5275.8</v>
      </c>
      <c r="K95" s="64"/>
      <c r="M95" s="56">
        <v>5275.8</v>
      </c>
      <c r="N95" s="57">
        <f t="shared" si="10"/>
        <v>0</v>
      </c>
    </row>
    <row r="96" spans="2:14" ht="12.75">
      <c r="B96" s="56">
        <v>5290</v>
      </c>
      <c r="C96" s="60">
        <v>5400</v>
      </c>
      <c r="D96" s="60" t="s">
        <v>20</v>
      </c>
      <c r="E96" s="62">
        <v>0</v>
      </c>
      <c r="F96" s="62">
        <v>12243.4</v>
      </c>
      <c r="G96" s="62">
        <f t="shared" si="12"/>
        <v>-12243.4</v>
      </c>
      <c r="H96" s="67"/>
      <c r="I96" s="64">
        <f>I90*0.141</f>
        <v>28199.999999999996</v>
      </c>
      <c r="J96" s="64">
        <f t="shared" si="13"/>
        <v>28199.999999999996</v>
      </c>
      <c r="K96" s="64"/>
      <c r="M96" s="56">
        <v>0</v>
      </c>
      <c r="N96" s="57">
        <f t="shared" si="10"/>
        <v>0</v>
      </c>
    </row>
    <row r="97" spans="2:14" ht="12.75">
      <c r="B97" s="56">
        <v>5400</v>
      </c>
      <c r="C97" s="60">
        <v>5420</v>
      </c>
      <c r="D97" s="60" t="s">
        <v>65</v>
      </c>
      <c r="E97" s="62">
        <v>0</v>
      </c>
      <c r="F97" s="62">
        <v>0</v>
      </c>
      <c r="G97" s="62">
        <f t="shared" si="12"/>
        <v>0</v>
      </c>
      <c r="H97" s="67"/>
      <c r="I97" s="64">
        <f>E97</f>
        <v>0</v>
      </c>
      <c r="J97" s="64">
        <f t="shared" si="13"/>
        <v>0</v>
      </c>
      <c r="K97" s="64"/>
      <c r="M97" s="56">
        <v>0</v>
      </c>
      <c r="N97" s="57">
        <f t="shared" si="10"/>
        <v>0</v>
      </c>
    </row>
    <row r="98" spans="2:14" ht="12.75">
      <c r="B98" s="56">
        <v>5420</v>
      </c>
      <c r="C98" s="60">
        <v>5800</v>
      </c>
      <c r="D98" s="60" t="s">
        <v>117</v>
      </c>
      <c r="E98" s="62">
        <v>0</v>
      </c>
      <c r="F98" s="62">
        <v>0</v>
      </c>
      <c r="G98" s="62">
        <f t="shared" si="12"/>
        <v>0</v>
      </c>
      <c r="H98" s="67"/>
      <c r="I98" s="64">
        <f>E98</f>
        <v>0</v>
      </c>
      <c r="J98" s="64">
        <f t="shared" si="13"/>
        <v>0</v>
      </c>
      <c r="K98" s="64"/>
      <c r="M98" s="56">
        <v>0</v>
      </c>
      <c r="N98" s="57">
        <f t="shared" si="10"/>
        <v>0</v>
      </c>
    </row>
    <row r="99" spans="2:14" ht="12.75">
      <c r="B99" s="56">
        <v>5800</v>
      </c>
      <c r="C99" s="60">
        <v>5910</v>
      </c>
      <c r="D99" s="60" t="s">
        <v>118</v>
      </c>
      <c r="E99" s="62">
        <v>0</v>
      </c>
      <c r="F99" s="62">
        <v>0</v>
      </c>
      <c r="G99" s="62">
        <f t="shared" si="12"/>
        <v>0</v>
      </c>
      <c r="H99" s="67"/>
      <c r="I99" s="64">
        <f>E99</f>
        <v>0</v>
      </c>
      <c r="J99" s="64">
        <f t="shared" si="13"/>
        <v>0</v>
      </c>
      <c r="K99" s="64"/>
      <c r="N99" s="57"/>
    </row>
    <row r="100" spans="2:14" ht="12.75">
      <c r="B100" s="56">
        <v>5910</v>
      </c>
      <c r="C100" s="60">
        <v>5915</v>
      </c>
      <c r="D100" s="60" t="s">
        <v>119</v>
      </c>
      <c r="E100" s="62">
        <v>0</v>
      </c>
      <c r="F100" s="62">
        <v>0</v>
      </c>
      <c r="G100" s="62">
        <f t="shared" si="12"/>
        <v>0</v>
      </c>
      <c r="H100" s="67"/>
      <c r="I100" s="64">
        <f>E100</f>
        <v>0</v>
      </c>
      <c r="J100" s="64">
        <f t="shared" si="13"/>
        <v>0</v>
      </c>
      <c r="K100" s="64"/>
      <c r="M100" s="56">
        <v>0</v>
      </c>
      <c r="N100" s="57">
        <f>M100-E99</f>
        <v>0</v>
      </c>
    </row>
    <row r="101" spans="2:14" ht="13.5" thickBot="1">
      <c r="B101" s="56">
        <v>5915</v>
      </c>
      <c r="C101" s="69">
        <v>5990</v>
      </c>
      <c r="D101" s="69" t="s">
        <v>120</v>
      </c>
      <c r="E101" s="72">
        <v>0</v>
      </c>
      <c r="F101" s="72">
        <v>0</v>
      </c>
      <c r="G101" s="72">
        <f t="shared" si="12"/>
        <v>0</v>
      </c>
      <c r="H101" s="67"/>
      <c r="I101" s="73">
        <f>E101</f>
        <v>0</v>
      </c>
      <c r="J101" s="73">
        <f t="shared" si="13"/>
        <v>0</v>
      </c>
      <c r="K101" s="73"/>
      <c r="M101" s="56">
        <v>0</v>
      </c>
      <c r="N101" s="57">
        <f>M101-E100</f>
        <v>0</v>
      </c>
    </row>
    <row r="102" spans="2:14" ht="13.5" thickBot="1">
      <c r="B102" s="56">
        <v>5990</v>
      </c>
      <c r="C102" s="101"/>
      <c r="D102" s="79" t="s">
        <v>13</v>
      </c>
      <c r="E102" s="102">
        <f>SUM(E89:E101)</f>
        <v>143276.12999999998</v>
      </c>
      <c r="F102" s="102">
        <f>SUM(F89:F101)</f>
        <v>365152.06</v>
      </c>
      <c r="G102" s="102">
        <f>SUM(G89:G101)</f>
        <v>-221875.93</v>
      </c>
      <c r="H102" s="79"/>
      <c r="I102" s="103">
        <f>SUM(I89:I101)</f>
        <v>228200</v>
      </c>
      <c r="J102" s="103">
        <f>SUM(J89:J101)</f>
        <v>84923.87000000001</v>
      </c>
      <c r="K102" s="100"/>
      <c r="M102" s="56">
        <v>143276.12999999998</v>
      </c>
      <c r="N102" s="57">
        <f>M102-E102</f>
        <v>0</v>
      </c>
    </row>
    <row r="103" spans="2:14" ht="12.75">
      <c r="B103" s="59"/>
      <c r="C103" s="113"/>
      <c r="D103" s="113"/>
      <c r="E103" s="114"/>
      <c r="F103" s="114"/>
      <c r="G103" s="114"/>
      <c r="H103" s="115"/>
      <c r="I103" s="114"/>
      <c r="J103" s="114"/>
      <c r="K103" s="114"/>
      <c r="N103" s="57"/>
    </row>
    <row r="104" spans="3:14" ht="12.75">
      <c r="C104" s="60">
        <v>6320</v>
      </c>
      <c r="D104" s="60" t="s">
        <v>126</v>
      </c>
      <c r="E104" s="62">
        <v>0</v>
      </c>
      <c r="F104" s="62">
        <v>0</v>
      </c>
      <c r="G104" s="62">
        <f aca="true" t="shared" si="14" ref="G104:G146">E104-F104</f>
        <v>0</v>
      </c>
      <c r="H104" s="67"/>
      <c r="I104" s="64">
        <f aca="true" t="shared" si="15" ref="I104:I146">E104</f>
        <v>0</v>
      </c>
      <c r="J104" s="64">
        <f aca="true" t="shared" si="16" ref="J104:J146">I104-E104</f>
        <v>0</v>
      </c>
      <c r="K104" s="64"/>
      <c r="M104" s="56">
        <v>0</v>
      </c>
      <c r="N104" s="57">
        <f aca="true" t="shared" si="17" ref="N104:N135">M104-E103</f>
        <v>0</v>
      </c>
    </row>
    <row r="105" spans="2:14" ht="12.75">
      <c r="B105" s="56">
        <v>6320</v>
      </c>
      <c r="C105" s="60">
        <v>6340</v>
      </c>
      <c r="D105" s="60" t="s">
        <v>127</v>
      </c>
      <c r="E105" s="62">
        <v>0</v>
      </c>
      <c r="F105" s="62">
        <v>0</v>
      </c>
      <c r="G105" s="62">
        <f t="shared" si="14"/>
        <v>0</v>
      </c>
      <c r="H105" s="67"/>
      <c r="I105" s="64">
        <f t="shared" si="15"/>
        <v>0</v>
      </c>
      <c r="J105" s="64">
        <f t="shared" si="16"/>
        <v>0</v>
      </c>
      <c r="K105" s="64"/>
      <c r="M105" s="56">
        <v>0</v>
      </c>
      <c r="N105" s="57">
        <f t="shared" si="17"/>
        <v>0</v>
      </c>
    </row>
    <row r="106" spans="2:14" ht="12.75">
      <c r="B106" s="56">
        <v>6340</v>
      </c>
      <c r="C106" s="60">
        <v>6380</v>
      </c>
      <c r="D106" s="60" t="s">
        <v>128</v>
      </c>
      <c r="E106" s="62">
        <v>0</v>
      </c>
      <c r="F106" s="62">
        <v>0</v>
      </c>
      <c r="G106" s="62">
        <f t="shared" si="14"/>
        <v>0</v>
      </c>
      <c r="H106" s="67"/>
      <c r="I106" s="64">
        <f t="shared" si="15"/>
        <v>0</v>
      </c>
      <c r="J106" s="64">
        <f t="shared" si="16"/>
        <v>0</v>
      </c>
      <c r="K106" s="64"/>
      <c r="M106" s="56">
        <v>0</v>
      </c>
      <c r="N106" s="57">
        <f t="shared" si="17"/>
        <v>0</v>
      </c>
    </row>
    <row r="107" spans="2:14" ht="12.75">
      <c r="B107" s="56">
        <v>6380</v>
      </c>
      <c r="C107" s="60">
        <v>6390</v>
      </c>
      <c r="D107" s="60" t="s">
        <v>129</v>
      </c>
      <c r="E107" s="62">
        <v>0</v>
      </c>
      <c r="F107" s="62">
        <v>0</v>
      </c>
      <c r="G107" s="62">
        <f t="shared" si="14"/>
        <v>0</v>
      </c>
      <c r="H107" s="67"/>
      <c r="I107" s="64">
        <f t="shared" si="15"/>
        <v>0</v>
      </c>
      <c r="J107" s="64">
        <f t="shared" si="16"/>
        <v>0</v>
      </c>
      <c r="K107" s="64"/>
      <c r="M107" s="56">
        <v>0</v>
      </c>
      <c r="N107" s="57">
        <f t="shared" si="17"/>
        <v>0</v>
      </c>
    </row>
    <row r="108" spans="2:14" ht="12.75">
      <c r="B108" s="56">
        <v>6390</v>
      </c>
      <c r="C108" s="60">
        <v>6400</v>
      </c>
      <c r="D108" s="60" t="s">
        <v>29</v>
      </c>
      <c r="E108" s="62">
        <v>0</v>
      </c>
      <c r="F108" s="62">
        <v>0</v>
      </c>
      <c r="G108" s="62">
        <f t="shared" si="14"/>
        <v>0</v>
      </c>
      <c r="H108" s="67"/>
      <c r="I108" s="64">
        <f t="shared" si="15"/>
        <v>0</v>
      </c>
      <c r="J108" s="64">
        <f t="shared" si="16"/>
        <v>0</v>
      </c>
      <c r="K108" s="64"/>
      <c r="M108" s="56">
        <v>0</v>
      </c>
      <c r="N108" s="57">
        <f t="shared" si="17"/>
        <v>0</v>
      </c>
    </row>
    <row r="109" spans="2:14" ht="12.75">
      <c r="B109" s="56">
        <v>6400</v>
      </c>
      <c r="C109" s="60">
        <v>6440</v>
      </c>
      <c r="D109" s="60" t="s">
        <v>130</v>
      </c>
      <c r="E109" s="62">
        <v>0</v>
      </c>
      <c r="F109" s="62">
        <v>0</v>
      </c>
      <c r="G109" s="62">
        <f t="shared" si="14"/>
        <v>0</v>
      </c>
      <c r="H109" s="67"/>
      <c r="I109" s="64">
        <f t="shared" si="15"/>
        <v>0</v>
      </c>
      <c r="J109" s="64">
        <f t="shared" si="16"/>
        <v>0</v>
      </c>
      <c r="K109" s="64"/>
      <c r="M109" s="56">
        <v>0</v>
      </c>
      <c r="N109" s="57">
        <f t="shared" si="17"/>
        <v>0</v>
      </c>
    </row>
    <row r="110" spans="2:14" ht="12.75">
      <c r="B110" s="56">
        <v>6440</v>
      </c>
      <c r="C110" s="60">
        <v>6450</v>
      </c>
      <c r="D110" s="60" t="s">
        <v>131</v>
      </c>
      <c r="E110" s="62">
        <v>0</v>
      </c>
      <c r="F110" s="62">
        <v>0</v>
      </c>
      <c r="G110" s="62">
        <f t="shared" si="14"/>
        <v>0</v>
      </c>
      <c r="H110" s="67"/>
      <c r="I110" s="64">
        <f t="shared" si="15"/>
        <v>0</v>
      </c>
      <c r="J110" s="64">
        <f t="shared" si="16"/>
        <v>0</v>
      </c>
      <c r="K110" s="64"/>
      <c r="M110" s="56">
        <v>0</v>
      </c>
      <c r="N110" s="57">
        <f t="shared" si="17"/>
        <v>0</v>
      </c>
    </row>
    <row r="111" spans="2:14" ht="12.75">
      <c r="B111" s="56">
        <v>6450</v>
      </c>
      <c r="C111" s="60">
        <v>6490</v>
      </c>
      <c r="D111" s="60" t="s">
        <v>132</v>
      </c>
      <c r="E111" s="62">
        <v>0</v>
      </c>
      <c r="F111" s="62">
        <v>0</v>
      </c>
      <c r="G111" s="62">
        <f t="shared" si="14"/>
        <v>0</v>
      </c>
      <c r="H111" s="67"/>
      <c r="I111" s="64">
        <f t="shared" si="15"/>
        <v>0</v>
      </c>
      <c r="J111" s="64">
        <f t="shared" si="16"/>
        <v>0</v>
      </c>
      <c r="K111" s="64"/>
      <c r="M111" s="56">
        <v>0</v>
      </c>
      <c r="N111" s="57">
        <f t="shared" si="17"/>
        <v>0</v>
      </c>
    </row>
    <row r="112" spans="2:14" ht="12.75">
      <c r="B112" s="56">
        <v>6490</v>
      </c>
      <c r="C112" s="60">
        <v>6540</v>
      </c>
      <c r="D112" s="60" t="s">
        <v>174</v>
      </c>
      <c r="E112" s="62">
        <v>0</v>
      </c>
      <c r="F112" s="62">
        <v>0</v>
      </c>
      <c r="G112" s="62">
        <f t="shared" si="14"/>
        <v>0</v>
      </c>
      <c r="H112" s="67"/>
      <c r="I112" s="64">
        <f t="shared" si="15"/>
        <v>0</v>
      </c>
      <c r="J112" s="64">
        <f t="shared" si="16"/>
        <v>0</v>
      </c>
      <c r="K112" s="64"/>
      <c r="M112" s="56">
        <v>0</v>
      </c>
      <c r="N112" s="57">
        <f t="shared" si="17"/>
        <v>0</v>
      </c>
    </row>
    <row r="113" spans="2:14" ht="12.75">
      <c r="B113" s="56">
        <v>6540</v>
      </c>
      <c r="C113" s="60">
        <v>6550</v>
      </c>
      <c r="D113" s="60" t="s">
        <v>133</v>
      </c>
      <c r="E113" s="62">
        <v>0</v>
      </c>
      <c r="F113" s="62">
        <v>0</v>
      </c>
      <c r="G113" s="62">
        <f t="shared" si="14"/>
        <v>0</v>
      </c>
      <c r="H113" s="67"/>
      <c r="I113" s="64">
        <f t="shared" si="15"/>
        <v>0</v>
      </c>
      <c r="J113" s="64">
        <f t="shared" si="16"/>
        <v>0</v>
      </c>
      <c r="K113" s="64"/>
      <c r="M113" s="56">
        <v>0</v>
      </c>
      <c r="N113" s="57">
        <f t="shared" si="17"/>
        <v>0</v>
      </c>
    </row>
    <row r="114" spans="2:14" ht="12.75">
      <c r="B114" s="56">
        <v>6550</v>
      </c>
      <c r="C114" s="60">
        <v>6600</v>
      </c>
      <c r="D114" s="60" t="s">
        <v>134</v>
      </c>
      <c r="E114" s="62">
        <v>0</v>
      </c>
      <c r="F114" s="62">
        <v>0</v>
      </c>
      <c r="G114" s="62">
        <f t="shared" si="14"/>
        <v>0</v>
      </c>
      <c r="H114" s="67"/>
      <c r="I114" s="64">
        <f t="shared" si="15"/>
        <v>0</v>
      </c>
      <c r="J114" s="64">
        <f t="shared" si="16"/>
        <v>0</v>
      </c>
      <c r="K114" s="64"/>
      <c r="M114" s="56">
        <v>0</v>
      </c>
      <c r="N114" s="57">
        <f t="shared" si="17"/>
        <v>0</v>
      </c>
    </row>
    <row r="115" spans="2:14" ht="12.75">
      <c r="B115" s="56">
        <v>6600</v>
      </c>
      <c r="C115" s="60">
        <v>6610</v>
      </c>
      <c r="D115" s="60" t="s">
        <v>135</v>
      </c>
      <c r="E115" s="62">
        <v>0</v>
      </c>
      <c r="F115" s="62">
        <v>0</v>
      </c>
      <c r="G115" s="62">
        <f t="shared" si="14"/>
        <v>0</v>
      </c>
      <c r="H115" s="67"/>
      <c r="I115" s="64">
        <f t="shared" si="15"/>
        <v>0</v>
      </c>
      <c r="J115" s="64">
        <f t="shared" si="16"/>
        <v>0</v>
      </c>
      <c r="K115" s="64"/>
      <c r="M115" s="56">
        <v>0</v>
      </c>
      <c r="N115" s="57">
        <f t="shared" si="17"/>
        <v>0</v>
      </c>
    </row>
    <row r="116" spans="2:14" ht="12.75">
      <c r="B116" s="56">
        <v>6610</v>
      </c>
      <c r="C116" s="60">
        <v>6620</v>
      </c>
      <c r="D116" s="60" t="s">
        <v>21</v>
      </c>
      <c r="E116" s="62">
        <v>0</v>
      </c>
      <c r="F116" s="62">
        <v>0</v>
      </c>
      <c r="G116" s="62">
        <f t="shared" si="14"/>
        <v>0</v>
      </c>
      <c r="H116" s="67"/>
      <c r="I116" s="64">
        <f t="shared" si="15"/>
        <v>0</v>
      </c>
      <c r="J116" s="64">
        <f t="shared" si="16"/>
        <v>0</v>
      </c>
      <c r="K116" s="64"/>
      <c r="M116" s="56">
        <v>0</v>
      </c>
      <c r="N116" s="57">
        <f t="shared" si="17"/>
        <v>0</v>
      </c>
    </row>
    <row r="117" spans="2:14" ht="12.75">
      <c r="B117" s="56">
        <v>6620</v>
      </c>
      <c r="C117" s="60">
        <v>6700</v>
      </c>
      <c r="D117" s="60" t="s">
        <v>136</v>
      </c>
      <c r="E117" s="62">
        <v>0</v>
      </c>
      <c r="F117" s="62">
        <v>0</v>
      </c>
      <c r="G117" s="62">
        <f t="shared" si="14"/>
        <v>0</v>
      </c>
      <c r="H117" s="67"/>
      <c r="I117" s="64">
        <f t="shared" si="15"/>
        <v>0</v>
      </c>
      <c r="J117" s="64">
        <f t="shared" si="16"/>
        <v>0</v>
      </c>
      <c r="K117" s="64"/>
      <c r="M117" s="56">
        <v>0</v>
      </c>
      <c r="N117" s="57">
        <f t="shared" si="17"/>
        <v>0</v>
      </c>
    </row>
    <row r="118" spans="2:14" ht="12.75">
      <c r="B118" s="56">
        <v>6700</v>
      </c>
      <c r="C118" s="60">
        <v>6720</v>
      </c>
      <c r="D118" s="60" t="s">
        <v>137</v>
      </c>
      <c r="E118" s="62">
        <v>0</v>
      </c>
      <c r="F118" s="62">
        <v>0</v>
      </c>
      <c r="G118" s="62">
        <f t="shared" si="14"/>
        <v>0</v>
      </c>
      <c r="H118" s="67"/>
      <c r="I118" s="64">
        <f t="shared" si="15"/>
        <v>0</v>
      </c>
      <c r="J118" s="64">
        <f t="shared" si="16"/>
        <v>0</v>
      </c>
      <c r="K118" s="64"/>
      <c r="M118" s="56">
        <v>0</v>
      </c>
      <c r="N118" s="57">
        <f t="shared" si="17"/>
        <v>0</v>
      </c>
    </row>
    <row r="119" spans="2:14" ht="12.75">
      <c r="B119" s="56">
        <v>6720</v>
      </c>
      <c r="C119" s="60">
        <v>6790</v>
      </c>
      <c r="D119" s="60" t="s">
        <v>34</v>
      </c>
      <c r="E119" s="62">
        <v>0</v>
      </c>
      <c r="F119" s="62">
        <v>10000</v>
      </c>
      <c r="G119" s="62">
        <f t="shared" si="14"/>
        <v>-10000</v>
      </c>
      <c r="H119" s="67"/>
      <c r="I119" s="64">
        <f t="shared" si="15"/>
        <v>0</v>
      </c>
      <c r="J119" s="64">
        <f t="shared" si="16"/>
        <v>0</v>
      </c>
      <c r="K119" s="64"/>
      <c r="M119" s="56">
        <v>0</v>
      </c>
      <c r="N119" s="57">
        <f t="shared" si="17"/>
        <v>0</v>
      </c>
    </row>
    <row r="120" spans="2:14" ht="12.75">
      <c r="B120" s="56">
        <v>6790</v>
      </c>
      <c r="C120" s="60">
        <v>6800</v>
      </c>
      <c r="D120" s="60" t="s">
        <v>22</v>
      </c>
      <c r="E120" s="62">
        <v>0</v>
      </c>
      <c r="F120" s="62">
        <v>0</v>
      </c>
      <c r="G120" s="62">
        <f t="shared" si="14"/>
        <v>0</v>
      </c>
      <c r="H120" s="67"/>
      <c r="I120" s="64">
        <f t="shared" si="15"/>
        <v>0</v>
      </c>
      <c r="J120" s="64">
        <f t="shared" si="16"/>
        <v>0</v>
      </c>
      <c r="K120" s="64"/>
      <c r="M120" s="56">
        <v>0</v>
      </c>
      <c r="N120" s="57">
        <f t="shared" si="17"/>
        <v>0</v>
      </c>
    </row>
    <row r="121" spans="2:14" ht="12.75">
      <c r="B121" s="56">
        <v>6800</v>
      </c>
      <c r="C121" s="60">
        <v>6810</v>
      </c>
      <c r="D121" s="60" t="s">
        <v>138</v>
      </c>
      <c r="E121" s="62">
        <v>0</v>
      </c>
      <c r="F121" s="62">
        <v>0</v>
      </c>
      <c r="G121" s="62">
        <f t="shared" si="14"/>
        <v>0</v>
      </c>
      <c r="H121" s="67"/>
      <c r="I121" s="64">
        <f t="shared" si="15"/>
        <v>0</v>
      </c>
      <c r="J121" s="64">
        <f t="shared" si="16"/>
        <v>0</v>
      </c>
      <c r="K121" s="64"/>
      <c r="M121" s="56">
        <v>0</v>
      </c>
      <c r="N121" s="57">
        <f t="shared" si="17"/>
        <v>0</v>
      </c>
    </row>
    <row r="122" spans="2:14" ht="12.75">
      <c r="B122" s="56">
        <v>6810</v>
      </c>
      <c r="C122" s="60">
        <v>6840</v>
      </c>
      <c r="D122" s="60" t="s">
        <v>139</v>
      </c>
      <c r="E122" s="62">
        <v>0</v>
      </c>
      <c r="F122" s="62">
        <v>0</v>
      </c>
      <c r="G122" s="62">
        <f t="shared" si="14"/>
        <v>0</v>
      </c>
      <c r="H122" s="67"/>
      <c r="I122" s="64">
        <f t="shared" si="15"/>
        <v>0</v>
      </c>
      <c r="J122" s="64">
        <f t="shared" si="16"/>
        <v>0</v>
      </c>
      <c r="K122" s="64"/>
      <c r="M122" s="56">
        <v>0</v>
      </c>
      <c r="N122" s="57">
        <f t="shared" si="17"/>
        <v>0</v>
      </c>
    </row>
    <row r="123" spans="2:14" ht="12.75">
      <c r="B123" s="56">
        <v>6840</v>
      </c>
      <c r="C123" s="60">
        <v>6860</v>
      </c>
      <c r="D123" s="60" t="s">
        <v>140</v>
      </c>
      <c r="E123" s="62">
        <v>1000</v>
      </c>
      <c r="F123" s="62">
        <v>0</v>
      </c>
      <c r="G123" s="62">
        <f t="shared" si="14"/>
        <v>1000</v>
      </c>
      <c r="H123" s="67"/>
      <c r="I123" s="64">
        <f t="shared" si="15"/>
        <v>1000</v>
      </c>
      <c r="J123" s="64">
        <f t="shared" si="16"/>
        <v>0</v>
      </c>
      <c r="K123" s="64"/>
      <c r="M123" s="56">
        <v>1000</v>
      </c>
      <c r="N123" s="57">
        <f t="shared" si="17"/>
        <v>1000</v>
      </c>
    </row>
    <row r="124" spans="2:14" ht="12.75">
      <c r="B124" s="56">
        <v>6860</v>
      </c>
      <c r="C124" s="60">
        <v>6870</v>
      </c>
      <c r="D124" s="60" t="s">
        <v>141</v>
      </c>
      <c r="E124" s="62">
        <v>0</v>
      </c>
      <c r="F124" s="62">
        <v>0</v>
      </c>
      <c r="G124" s="62">
        <f t="shared" si="14"/>
        <v>0</v>
      </c>
      <c r="H124" s="67"/>
      <c r="I124" s="64">
        <f t="shared" si="15"/>
        <v>0</v>
      </c>
      <c r="J124" s="64">
        <f t="shared" si="16"/>
        <v>0</v>
      </c>
      <c r="K124" s="64"/>
      <c r="M124" s="56">
        <v>0</v>
      </c>
      <c r="N124" s="57">
        <f t="shared" si="17"/>
        <v>-1000</v>
      </c>
    </row>
    <row r="125" spans="2:14" ht="12.75">
      <c r="B125" s="56">
        <v>6870</v>
      </c>
      <c r="C125" s="60">
        <v>6900</v>
      </c>
      <c r="D125" s="60" t="s">
        <v>23</v>
      </c>
      <c r="E125" s="62">
        <v>0</v>
      </c>
      <c r="F125" s="62">
        <v>0</v>
      </c>
      <c r="G125" s="62">
        <f t="shared" si="14"/>
        <v>0</v>
      </c>
      <c r="H125" s="67"/>
      <c r="I125" s="64">
        <f t="shared" si="15"/>
        <v>0</v>
      </c>
      <c r="J125" s="64">
        <f t="shared" si="16"/>
        <v>0</v>
      </c>
      <c r="K125" s="64"/>
      <c r="M125" s="56">
        <v>0</v>
      </c>
      <c r="N125" s="57">
        <f t="shared" si="17"/>
        <v>0</v>
      </c>
    </row>
    <row r="126" spans="2:14" ht="12.75">
      <c r="B126" s="56">
        <v>6900</v>
      </c>
      <c r="C126" s="60">
        <v>6910</v>
      </c>
      <c r="D126" s="60" t="s">
        <v>142</v>
      </c>
      <c r="E126" s="62">
        <v>0</v>
      </c>
      <c r="F126" s="62">
        <v>0</v>
      </c>
      <c r="G126" s="62">
        <f t="shared" si="14"/>
        <v>0</v>
      </c>
      <c r="H126" s="67"/>
      <c r="I126" s="64">
        <f t="shared" si="15"/>
        <v>0</v>
      </c>
      <c r="J126" s="64">
        <f t="shared" si="16"/>
        <v>0</v>
      </c>
      <c r="K126" s="64"/>
      <c r="M126" s="56">
        <v>0</v>
      </c>
      <c r="N126" s="57">
        <f t="shared" si="17"/>
        <v>0</v>
      </c>
    </row>
    <row r="127" spans="2:14" ht="12.75">
      <c r="B127" s="56">
        <v>6910</v>
      </c>
      <c r="C127" s="60">
        <v>6940</v>
      </c>
      <c r="D127" s="60" t="s">
        <v>24</v>
      </c>
      <c r="E127" s="62">
        <v>0</v>
      </c>
      <c r="F127" s="62">
        <v>0</v>
      </c>
      <c r="G127" s="62">
        <f t="shared" si="14"/>
        <v>0</v>
      </c>
      <c r="H127" s="67"/>
      <c r="I127" s="64">
        <f t="shared" si="15"/>
        <v>0</v>
      </c>
      <c r="J127" s="64">
        <f t="shared" si="16"/>
        <v>0</v>
      </c>
      <c r="K127" s="64"/>
      <c r="M127" s="56">
        <v>0</v>
      </c>
      <c r="N127" s="57">
        <f t="shared" si="17"/>
        <v>0</v>
      </c>
    </row>
    <row r="128" spans="2:14" ht="12.75">
      <c r="B128" s="56">
        <v>6940</v>
      </c>
      <c r="C128" s="60">
        <v>7000</v>
      </c>
      <c r="D128" s="60" t="s">
        <v>143</v>
      </c>
      <c r="E128" s="62">
        <v>0</v>
      </c>
      <c r="F128" s="62">
        <v>0</v>
      </c>
      <c r="G128" s="62">
        <f t="shared" si="14"/>
        <v>0</v>
      </c>
      <c r="H128" s="67"/>
      <c r="I128" s="64">
        <f t="shared" si="15"/>
        <v>0</v>
      </c>
      <c r="J128" s="64">
        <f t="shared" si="16"/>
        <v>0</v>
      </c>
      <c r="K128" s="64"/>
      <c r="M128" s="56">
        <v>0</v>
      </c>
      <c r="N128" s="57">
        <f t="shared" si="17"/>
        <v>0</v>
      </c>
    </row>
    <row r="129" spans="2:14" ht="12.75">
      <c r="B129" s="56">
        <v>7000</v>
      </c>
      <c r="C129" s="60">
        <v>7020</v>
      </c>
      <c r="D129" s="60" t="s">
        <v>144</v>
      </c>
      <c r="E129" s="62">
        <v>0</v>
      </c>
      <c r="F129" s="62">
        <v>0</v>
      </c>
      <c r="G129" s="62">
        <f t="shared" si="14"/>
        <v>0</v>
      </c>
      <c r="H129" s="67"/>
      <c r="I129" s="64">
        <f t="shared" si="15"/>
        <v>0</v>
      </c>
      <c r="J129" s="64">
        <f t="shared" si="16"/>
        <v>0</v>
      </c>
      <c r="K129" s="64"/>
      <c r="M129" s="56">
        <v>0</v>
      </c>
      <c r="N129" s="57">
        <f t="shared" si="17"/>
        <v>0</v>
      </c>
    </row>
    <row r="130" spans="2:14" ht="12.75">
      <c r="B130" s="56">
        <v>7020</v>
      </c>
      <c r="C130" s="60">
        <v>7040</v>
      </c>
      <c r="D130" s="60" t="s">
        <v>145</v>
      </c>
      <c r="E130" s="62">
        <v>0</v>
      </c>
      <c r="F130" s="62">
        <v>0</v>
      </c>
      <c r="G130" s="62">
        <f t="shared" si="14"/>
        <v>0</v>
      </c>
      <c r="H130" s="67"/>
      <c r="I130" s="64">
        <f t="shared" si="15"/>
        <v>0</v>
      </c>
      <c r="J130" s="64">
        <f t="shared" si="16"/>
        <v>0</v>
      </c>
      <c r="K130" s="64"/>
      <c r="M130" s="56">
        <v>0</v>
      </c>
      <c r="N130" s="57">
        <f t="shared" si="17"/>
        <v>0</v>
      </c>
    </row>
    <row r="131" spans="2:14" ht="12.75">
      <c r="B131" s="56">
        <v>7040</v>
      </c>
      <c r="C131" s="60">
        <v>7100</v>
      </c>
      <c r="D131" s="60" t="s">
        <v>146</v>
      </c>
      <c r="E131" s="62">
        <v>0</v>
      </c>
      <c r="F131" s="62">
        <v>4000</v>
      </c>
      <c r="G131" s="62">
        <f t="shared" si="14"/>
        <v>-4000</v>
      </c>
      <c r="H131" s="67"/>
      <c r="I131" s="64">
        <f t="shared" si="15"/>
        <v>0</v>
      </c>
      <c r="J131" s="64">
        <f t="shared" si="16"/>
        <v>0</v>
      </c>
      <c r="K131" s="64"/>
      <c r="M131" s="56">
        <v>0</v>
      </c>
      <c r="N131" s="57">
        <f t="shared" si="17"/>
        <v>0</v>
      </c>
    </row>
    <row r="132" spans="2:14" ht="12.75">
      <c r="B132" s="56">
        <v>7100</v>
      </c>
      <c r="C132" s="60">
        <v>7120</v>
      </c>
      <c r="D132" s="60" t="s">
        <v>147</v>
      </c>
      <c r="E132" s="62">
        <v>0</v>
      </c>
      <c r="F132" s="62">
        <v>0</v>
      </c>
      <c r="G132" s="62">
        <f t="shared" si="14"/>
        <v>0</v>
      </c>
      <c r="H132" s="67"/>
      <c r="I132" s="64">
        <f t="shared" si="15"/>
        <v>0</v>
      </c>
      <c r="J132" s="64">
        <f t="shared" si="16"/>
        <v>0</v>
      </c>
      <c r="K132" s="64"/>
      <c r="M132" s="56">
        <v>0</v>
      </c>
      <c r="N132" s="57">
        <f t="shared" si="17"/>
        <v>0</v>
      </c>
    </row>
    <row r="133" spans="2:14" ht="12.75">
      <c r="B133" s="56">
        <v>7120</v>
      </c>
      <c r="C133" s="60">
        <v>7140</v>
      </c>
      <c r="D133" s="60" t="s">
        <v>25</v>
      </c>
      <c r="E133" s="62">
        <v>0</v>
      </c>
      <c r="F133" s="62">
        <v>0</v>
      </c>
      <c r="G133" s="62">
        <f t="shared" si="14"/>
        <v>0</v>
      </c>
      <c r="H133" s="67"/>
      <c r="I133" s="64">
        <f t="shared" si="15"/>
        <v>0</v>
      </c>
      <c r="J133" s="64">
        <f t="shared" si="16"/>
        <v>0</v>
      </c>
      <c r="K133" s="64"/>
      <c r="M133" s="56">
        <v>0</v>
      </c>
      <c r="N133" s="57">
        <f t="shared" si="17"/>
        <v>0</v>
      </c>
    </row>
    <row r="134" spans="2:14" ht="12.75">
      <c r="B134" s="56">
        <v>7140</v>
      </c>
      <c r="C134" s="60">
        <v>7150</v>
      </c>
      <c r="D134" s="60" t="s">
        <v>148</v>
      </c>
      <c r="E134" s="62">
        <v>0</v>
      </c>
      <c r="F134" s="62">
        <v>0</v>
      </c>
      <c r="G134" s="62">
        <f t="shared" si="14"/>
        <v>0</v>
      </c>
      <c r="H134" s="67"/>
      <c r="I134" s="64">
        <f t="shared" si="15"/>
        <v>0</v>
      </c>
      <c r="J134" s="64">
        <f t="shared" si="16"/>
        <v>0</v>
      </c>
      <c r="K134" s="64"/>
      <c r="M134" s="56">
        <v>0</v>
      </c>
      <c r="N134" s="57">
        <f t="shared" si="17"/>
        <v>0</v>
      </c>
    </row>
    <row r="135" spans="2:14" ht="12.75">
      <c r="B135" s="56">
        <v>7150</v>
      </c>
      <c r="C135" s="60">
        <v>7320</v>
      </c>
      <c r="D135" s="60" t="s">
        <v>149</v>
      </c>
      <c r="E135" s="62">
        <v>0</v>
      </c>
      <c r="F135" s="62">
        <v>0</v>
      </c>
      <c r="G135" s="62">
        <f t="shared" si="14"/>
        <v>0</v>
      </c>
      <c r="H135" s="67"/>
      <c r="I135" s="64">
        <f t="shared" si="15"/>
        <v>0</v>
      </c>
      <c r="J135" s="64">
        <f t="shared" si="16"/>
        <v>0</v>
      </c>
      <c r="K135" s="64"/>
      <c r="M135" s="56">
        <v>0</v>
      </c>
      <c r="N135" s="57">
        <f t="shared" si="17"/>
        <v>0</v>
      </c>
    </row>
    <row r="136" spans="2:14" ht="12.75">
      <c r="B136" s="56">
        <v>7320</v>
      </c>
      <c r="C136" s="60">
        <v>7325</v>
      </c>
      <c r="D136" s="60" t="s">
        <v>150</v>
      </c>
      <c r="E136" s="62">
        <v>0</v>
      </c>
      <c r="F136" s="62">
        <v>0</v>
      </c>
      <c r="G136" s="62">
        <f t="shared" si="14"/>
        <v>0</v>
      </c>
      <c r="H136" s="67"/>
      <c r="I136" s="64">
        <f t="shared" si="15"/>
        <v>0</v>
      </c>
      <c r="J136" s="64">
        <f t="shared" si="16"/>
        <v>0</v>
      </c>
      <c r="K136" s="64"/>
      <c r="M136" s="56">
        <v>0</v>
      </c>
      <c r="N136" s="57">
        <f aca="true" t="shared" si="18" ref="N136:N165">M136-E135</f>
        <v>0</v>
      </c>
    </row>
    <row r="137" spans="2:14" ht="12.75">
      <c r="B137" s="56">
        <v>7325</v>
      </c>
      <c r="C137" s="60">
        <v>7350</v>
      </c>
      <c r="D137" s="60" t="s">
        <v>151</v>
      </c>
      <c r="E137" s="62">
        <v>0</v>
      </c>
      <c r="F137" s="62">
        <v>0</v>
      </c>
      <c r="G137" s="62">
        <f t="shared" si="14"/>
        <v>0</v>
      </c>
      <c r="H137" s="67"/>
      <c r="I137" s="64">
        <f t="shared" si="15"/>
        <v>0</v>
      </c>
      <c r="J137" s="64">
        <f t="shared" si="16"/>
        <v>0</v>
      </c>
      <c r="K137" s="64"/>
      <c r="M137" s="56">
        <v>0</v>
      </c>
      <c r="N137" s="57">
        <f t="shared" si="18"/>
        <v>0</v>
      </c>
    </row>
    <row r="138" spans="2:14" ht="12.75">
      <c r="B138" s="56">
        <v>7350</v>
      </c>
      <c r="C138" s="60">
        <v>7360</v>
      </c>
      <c r="D138" s="60" t="s">
        <v>152</v>
      </c>
      <c r="E138" s="62">
        <v>0</v>
      </c>
      <c r="F138" s="62">
        <v>0</v>
      </c>
      <c r="G138" s="62">
        <f t="shared" si="14"/>
        <v>0</v>
      </c>
      <c r="H138" s="67"/>
      <c r="I138" s="64">
        <f t="shared" si="15"/>
        <v>0</v>
      </c>
      <c r="J138" s="64">
        <f t="shared" si="16"/>
        <v>0</v>
      </c>
      <c r="K138" s="64"/>
      <c r="M138" s="56">
        <v>0</v>
      </c>
      <c r="N138" s="57">
        <f t="shared" si="18"/>
        <v>0</v>
      </c>
    </row>
    <row r="139" spans="2:14" ht="12.75">
      <c r="B139" s="56">
        <v>7360</v>
      </c>
      <c r="C139" s="60">
        <v>7370</v>
      </c>
      <c r="D139" s="60" t="s">
        <v>153</v>
      </c>
      <c r="E139" s="62">
        <v>0</v>
      </c>
      <c r="F139" s="62">
        <v>0</v>
      </c>
      <c r="G139" s="62">
        <f t="shared" si="14"/>
        <v>0</v>
      </c>
      <c r="H139" s="67"/>
      <c r="I139" s="64">
        <f t="shared" si="15"/>
        <v>0</v>
      </c>
      <c r="J139" s="64">
        <f t="shared" si="16"/>
        <v>0</v>
      </c>
      <c r="K139" s="64"/>
      <c r="M139" s="56">
        <v>0</v>
      </c>
      <c r="N139" s="57">
        <f t="shared" si="18"/>
        <v>0</v>
      </c>
    </row>
    <row r="140" spans="2:14" ht="12.75">
      <c r="B140" s="56">
        <v>7370</v>
      </c>
      <c r="C140" s="60">
        <v>7380</v>
      </c>
      <c r="D140" s="60" t="s">
        <v>154</v>
      </c>
      <c r="E140" s="62">
        <v>0</v>
      </c>
      <c r="F140" s="62">
        <v>0</v>
      </c>
      <c r="G140" s="62">
        <f t="shared" si="14"/>
        <v>0</v>
      </c>
      <c r="H140" s="67"/>
      <c r="I140" s="64">
        <f t="shared" si="15"/>
        <v>0</v>
      </c>
      <c r="J140" s="64">
        <f t="shared" si="16"/>
        <v>0</v>
      </c>
      <c r="K140" s="64"/>
      <c r="M140" s="56">
        <v>0</v>
      </c>
      <c r="N140" s="57">
        <f t="shared" si="18"/>
        <v>0</v>
      </c>
    </row>
    <row r="141" spans="2:14" ht="12.75">
      <c r="B141" s="56">
        <v>7380</v>
      </c>
      <c r="C141" s="60">
        <v>7420</v>
      </c>
      <c r="D141" s="60" t="s">
        <v>89</v>
      </c>
      <c r="E141" s="62">
        <v>0</v>
      </c>
      <c r="F141" s="62">
        <v>0</v>
      </c>
      <c r="G141" s="62">
        <f t="shared" si="14"/>
        <v>0</v>
      </c>
      <c r="H141" s="67"/>
      <c r="I141" s="64">
        <f t="shared" si="15"/>
        <v>0</v>
      </c>
      <c r="J141" s="64">
        <f t="shared" si="16"/>
        <v>0</v>
      </c>
      <c r="K141" s="64"/>
      <c r="M141" s="56">
        <v>0</v>
      </c>
      <c r="N141" s="57">
        <f t="shared" si="18"/>
        <v>0</v>
      </c>
    </row>
    <row r="142" spans="2:14" ht="12.75">
      <c r="B142" s="56">
        <v>7420</v>
      </c>
      <c r="C142" s="60">
        <v>7500</v>
      </c>
      <c r="D142" s="60" t="s">
        <v>26</v>
      </c>
      <c r="E142" s="62">
        <v>55400</v>
      </c>
      <c r="F142" s="62">
        <v>57000</v>
      </c>
      <c r="G142" s="62">
        <f t="shared" si="14"/>
        <v>-1600</v>
      </c>
      <c r="H142" s="67"/>
      <c r="I142" s="64">
        <f t="shared" si="15"/>
        <v>55400</v>
      </c>
      <c r="J142" s="64">
        <f t="shared" si="16"/>
        <v>0</v>
      </c>
      <c r="K142" s="64"/>
      <c r="M142" s="56">
        <v>55400</v>
      </c>
      <c r="N142" s="57">
        <f t="shared" si="18"/>
        <v>55400</v>
      </c>
    </row>
    <row r="143" spans="2:14" ht="12.75">
      <c r="B143" s="56">
        <v>7500</v>
      </c>
      <c r="C143" s="60">
        <v>7740</v>
      </c>
      <c r="D143" s="60" t="s">
        <v>155</v>
      </c>
      <c r="E143" s="62">
        <v>0</v>
      </c>
      <c r="F143" s="62">
        <v>0</v>
      </c>
      <c r="G143" s="62">
        <f t="shared" si="14"/>
        <v>0</v>
      </c>
      <c r="H143" s="67"/>
      <c r="I143" s="64">
        <f t="shared" si="15"/>
        <v>0</v>
      </c>
      <c r="J143" s="64">
        <f t="shared" si="16"/>
        <v>0</v>
      </c>
      <c r="K143" s="64"/>
      <c r="M143" s="56">
        <v>0</v>
      </c>
      <c r="N143" s="57">
        <f t="shared" si="18"/>
        <v>-55400</v>
      </c>
    </row>
    <row r="144" spans="2:14" ht="12.75">
      <c r="B144" s="56">
        <v>7740</v>
      </c>
      <c r="C144" s="60">
        <v>7770</v>
      </c>
      <c r="D144" s="60" t="s">
        <v>156</v>
      </c>
      <c r="E144" s="62">
        <v>0</v>
      </c>
      <c r="F144" s="62">
        <v>0</v>
      </c>
      <c r="G144" s="62">
        <f t="shared" si="14"/>
        <v>0</v>
      </c>
      <c r="H144" s="67"/>
      <c r="I144" s="64">
        <f t="shared" si="15"/>
        <v>0</v>
      </c>
      <c r="J144" s="64">
        <f t="shared" si="16"/>
        <v>0</v>
      </c>
      <c r="K144" s="64"/>
      <c r="M144" s="56">
        <v>0</v>
      </c>
      <c r="N144" s="57">
        <f t="shared" si="18"/>
        <v>0</v>
      </c>
    </row>
    <row r="145" spans="2:14" ht="12.75">
      <c r="B145" s="56">
        <v>7770</v>
      </c>
      <c r="C145" s="60">
        <v>7780</v>
      </c>
      <c r="D145" s="60" t="s">
        <v>157</v>
      </c>
      <c r="E145" s="62">
        <v>0</v>
      </c>
      <c r="F145" s="62">
        <v>0</v>
      </c>
      <c r="G145" s="62">
        <f t="shared" si="14"/>
        <v>0</v>
      </c>
      <c r="H145" s="67"/>
      <c r="I145" s="64">
        <f t="shared" si="15"/>
        <v>0</v>
      </c>
      <c r="J145" s="64">
        <f t="shared" si="16"/>
        <v>0</v>
      </c>
      <c r="K145" s="64"/>
      <c r="M145" s="56">
        <v>0</v>
      </c>
      <c r="N145" s="57">
        <f t="shared" si="18"/>
        <v>0</v>
      </c>
    </row>
    <row r="146" spans="2:14" ht="12.75">
      <c r="B146" s="56">
        <v>7780</v>
      </c>
      <c r="C146" s="60">
        <v>7830</v>
      </c>
      <c r="D146" s="60" t="s">
        <v>27</v>
      </c>
      <c r="E146" s="62">
        <v>5565</v>
      </c>
      <c r="F146" s="62">
        <v>3185</v>
      </c>
      <c r="G146" s="62">
        <f t="shared" si="14"/>
        <v>2380</v>
      </c>
      <c r="H146" s="67"/>
      <c r="I146" s="64">
        <f t="shared" si="15"/>
        <v>5565</v>
      </c>
      <c r="J146" s="64">
        <f t="shared" si="16"/>
        <v>0</v>
      </c>
      <c r="K146" s="64"/>
      <c r="M146" s="56">
        <v>5565</v>
      </c>
      <c r="N146" s="57">
        <f t="shared" si="18"/>
        <v>5565</v>
      </c>
    </row>
    <row r="147" spans="2:14" ht="13.5" thickBot="1">
      <c r="B147" s="56">
        <v>7830</v>
      </c>
      <c r="C147" s="69"/>
      <c r="D147" s="69"/>
      <c r="E147" s="72"/>
      <c r="F147" s="72"/>
      <c r="G147" s="72"/>
      <c r="H147" s="67"/>
      <c r="I147" s="73"/>
      <c r="J147" s="73"/>
      <c r="K147" s="73"/>
      <c r="N147" s="57">
        <f t="shared" si="18"/>
        <v>-5565</v>
      </c>
    </row>
    <row r="148" spans="3:14" ht="13.5" thickBot="1">
      <c r="C148" s="98"/>
      <c r="D148" s="77" t="s">
        <v>14</v>
      </c>
      <c r="E148" s="78">
        <f>SUM(E104:E147)</f>
        <v>61965</v>
      </c>
      <c r="F148" s="78">
        <f>SUM(F104:F147)</f>
        <v>74185</v>
      </c>
      <c r="G148" s="78">
        <f>SUM(G104:G147)</f>
        <v>-12220</v>
      </c>
      <c r="H148" s="79"/>
      <c r="I148" s="80">
        <f>SUM(I104:I147)</f>
        <v>61965</v>
      </c>
      <c r="J148" s="80">
        <f>SUM(J104:J147)</f>
        <v>0</v>
      </c>
      <c r="K148" s="100"/>
      <c r="M148" s="56">
        <v>61965</v>
      </c>
      <c r="N148" s="57">
        <f t="shared" si="18"/>
        <v>61965</v>
      </c>
    </row>
    <row r="149" spans="2:14" ht="12.75">
      <c r="B149" s="59"/>
      <c r="C149" s="113"/>
      <c r="D149" s="113"/>
      <c r="E149" s="114"/>
      <c r="F149" s="114"/>
      <c r="G149" s="114"/>
      <c r="H149" s="115"/>
      <c r="I149" s="114"/>
      <c r="J149" s="114"/>
      <c r="K149" s="114"/>
      <c r="N149" s="57">
        <f t="shared" si="18"/>
        <v>-61965</v>
      </c>
    </row>
    <row r="150" spans="2:14" ht="12.75">
      <c r="B150" s="59"/>
      <c r="C150" s="60">
        <v>6000</v>
      </c>
      <c r="D150" s="60" t="s">
        <v>121</v>
      </c>
      <c r="E150" s="62">
        <v>0</v>
      </c>
      <c r="F150" s="62">
        <v>0</v>
      </c>
      <c r="G150" s="62">
        <f aca="true" t="shared" si="19" ref="G150:G155">E150-F150</f>
        <v>0</v>
      </c>
      <c r="H150" s="67"/>
      <c r="I150" s="64">
        <f aca="true" t="shared" si="20" ref="I150:I156">E150</f>
        <v>0</v>
      </c>
      <c r="J150" s="64">
        <f aca="true" t="shared" si="21" ref="J150:J156">I150-E150</f>
        <v>0</v>
      </c>
      <c r="K150" s="64"/>
      <c r="M150" s="56">
        <v>0</v>
      </c>
      <c r="N150" s="57">
        <f t="shared" si="18"/>
        <v>0</v>
      </c>
    </row>
    <row r="151" spans="2:14" ht="12.75">
      <c r="B151" s="56">
        <v>6000</v>
      </c>
      <c r="C151" s="60">
        <v>6015</v>
      </c>
      <c r="D151" s="60" t="s">
        <v>122</v>
      </c>
      <c r="E151" s="62">
        <v>0</v>
      </c>
      <c r="F151" s="62">
        <v>0</v>
      </c>
      <c r="G151" s="62">
        <f t="shared" si="19"/>
        <v>0</v>
      </c>
      <c r="H151" s="67"/>
      <c r="I151" s="64">
        <f t="shared" si="20"/>
        <v>0</v>
      </c>
      <c r="J151" s="64">
        <f t="shared" si="21"/>
        <v>0</v>
      </c>
      <c r="K151" s="64"/>
      <c r="M151" s="57">
        <v>0</v>
      </c>
      <c r="N151" s="57">
        <f t="shared" si="18"/>
        <v>0</v>
      </c>
    </row>
    <row r="152" spans="2:14" ht="12.75">
      <c r="B152" s="56">
        <v>6015</v>
      </c>
      <c r="C152" s="60">
        <v>6020</v>
      </c>
      <c r="D152" s="60" t="s">
        <v>123</v>
      </c>
      <c r="E152" s="62">
        <v>0</v>
      </c>
      <c r="F152" s="62">
        <v>0</v>
      </c>
      <c r="G152" s="62">
        <f t="shared" si="19"/>
        <v>0</v>
      </c>
      <c r="H152" s="67"/>
      <c r="I152" s="64">
        <f t="shared" si="20"/>
        <v>0</v>
      </c>
      <c r="J152" s="64">
        <f t="shared" si="21"/>
        <v>0</v>
      </c>
      <c r="K152" s="64"/>
      <c r="M152" s="56">
        <v>0</v>
      </c>
      <c r="N152" s="57">
        <f t="shared" si="18"/>
        <v>0</v>
      </c>
    </row>
    <row r="153" spans="2:14" ht="12.75">
      <c r="B153" s="56">
        <v>6020</v>
      </c>
      <c r="C153" s="60">
        <v>6025</v>
      </c>
      <c r="D153" s="60" t="s">
        <v>124</v>
      </c>
      <c r="E153" s="62">
        <v>0</v>
      </c>
      <c r="F153" s="62">
        <v>0</v>
      </c>
      <c r="G153" s="62">
        <f t="shared" si="19"/>
        <v>0</v>
      </c>
      <c r="H153" s="67"/>
      <c r="I153" s="64">
        <f t="shared" si="20"/>
        <v>0</v>
      </c>
      <c r="J153" s="64">
        <f t="shared" si="21"/>
        <v>0</v>
      </c>
      <c r="K153" s="64"/>
      <c r="M153" s="56">
        <v>0</v>
      </c>
      <c r="N153" s="57">
        <f t="shared" si="18"/>
        <v>0</v>
      </c>
    </row>
    <row r="154" spans="2:14" ht="12.75">
      <c r="B154" s="56">
        <v>6025</v>
      </c>
      <c r="C154" s="60">
        <v>6030</v>
      </c>
      <c r="D154" s="60" t="s">
        <v>125</v>
      </c>
      <c r="E154" s="62">
        <v>0</v>
      </c>
      <c r="F154" s="62">
        <v>0</v>
      </c>
      <c r="G154" s="62">
        <f t="shared" si="19"/>
        <v>0</v>
      </c>
      <c r="H154" s="67"/>
      <c r="I154" s="64">
        <f t="shared" si="20"/>
        <v>0</v>
      </c>
      <c r="J154" s="64">
        <f t="shared" si="21"/>
        <v>0</v>
      </c>
      <c r="K154" s="64"/>
      <c r="M154" s="56">
        <v>0</v>
      </c>
      <c r="N154" s="57">
        <f t="shared" si="18"/>
        <v>0</v>
      </c>
    </row>
    <row r="155" spans="2:14" ht="12.75">
      <c r="B155" s="56">
        <v>6030</v>
      </c>
      <c r="C155" s="65"/>
      <c r="D155" s="65" t="s">
        <v>35</v>
      </c>
      <c r="E155" s="62">
        <v>0</v>
      </c>
      <c r="F155" s="62">
        <v>0</v>
      </c>
      <c r="G155" s="62">
        <f t="shared" si="19"/>
        <v>0</v>
      </c>
      <c r="H155" s="67"/>
      <c r="I155" s="64">
        <f t="shared" si="20"/>
        <v>0</v>
      </c>
      <c r="J155" s="64">
        <f t="shared" si="21"/>
        <v>0</v>
      </c>
      <c r="K155" s="64"/>
      <c r="M155" s="56">
        <v>0</v>
      </c>
      <c r="N155" s="57">
        <f t="shared" si="18"/>
        <v>0</v>
      </c>
    </row>
    <row r="156" spans="2:14" ht="13.5" thickBot="1">
      <c r="B156" s="59"/>
      <c r="C156" s="60"/>
      <c r="D156" s="60"/>
      <c r="E156" s="62"/>
      <c r="F156" s="62"/>
      <c r="G156" s="62"/>
      <c r="H156" s="67"/>
      <c r="I156" s="64">
        <f t="shared" si="20"/>
        <v>0</v>
      </c>
      <c r="J156" s="64">
        <f t="shared" si="21"/>
        <v>0</v>
      </c>
      <c r="K156" s="64"/>
      <c r="N156" s="57">
        <f t="shared" si="18"/>
        <v>0</v>
      </c>
    </row>
    <row r="157" spans="3:14" ht="13.5" thickBot="1">
      <c r="C157" s="98"/>
      <c r="D157" s="77" t="s">
        <v>9</v>
      </c>
      <c r="E157" s="78">
        <f>E63-E87-E102-E148-E155</f>
        <v>-12597.749999999942</v>
      </c>
      <c r="F157" s="78">
        <f>F63-F87-F102-F148-F155</f>
        <v>-176438.06</v>
      </c>
      <c r="G157" s="78">
        <f>G63-G87-G102-G148</f>
        <v>163840.31000000003</v>
      </c>
      <c r="H157" s="79"/>
      <c r="I157" s="80">
        <f>I63-I87-I102-I148-I155</f>
        <v>-155746.58</v>
      </c>
      <c r="J157" s="80">
        <f>J63-J87-J102-J148-J155</f>
        <v>-143148.83000000002</v>
      </c>
      <c r="K157" s="100"/>
      <c r="M157" s="56">
        <v>-12597.749999999942</v>
      </c>
      <c r="N157" s="57">
        <f t="shared" si="18"/>
        <v>-12597.749999999942</v>
      </c>
    </row>
    <row r="158" spans="2:14" ht="13.5" customHeight="1">
      <c r="B158" s="59"/>
      <c r="C158" s="113"/>
      <c r="D158" s="113"/>
      <c r="E158" s="114"/>
      <c r="F158" s="114"/>
      <c r="G158" s="114"/>
      <c r="H158" s="115"/>
      <c r="I158" s="114"/>
      <c r="J158" s="114"/>
      <c r="K158" s="114"/>
      <c r="N158" s="57">
        <f t="shared" si="18"/>
        <v>12597.749999999942</v>
      </c>
    </row>
    <row r="159" spans="3:14" ht="13.5" customHeight="1">
      <c r="C159" s="60"/>
      <c r="D159" s="60"/>
      <c r="E159" s="62"/>
      <c r="F159" s="62"/>
      <c r="G159" s="62"/>
      <c r="H159" s="67"/>
      <c r="I159" s="64"/>
      <c r="J159" s="64"/>
      <c r="K159" s="64"/>
      <c r="N159" s="57">
        <f t="shared" si="18"/>
        <v>0</v>
      </c>
    </row>
    <row r="160" spans="3:14" ht="13.5" customHeight="1">
      <c r="C160" s="60">
        <v>8050</v>
      </c>
      <c r="D160" s="60" t="s">
        <v>158</v>
      </c>
      <c r="E160" s="62">
        <v>0</v>
      </c>
      <c r="F160" s="62">
        <v>0</v>
      </c>
      <c r="G160" s="62">
        <f>E160-F160</f>
        <v>0</v>
      </c>
      <c r="H160" s="67"/>
      <c r="I160" s="64">
        <f>E160</f>
        <v>0</v>
      </c>
      <c r="J160" s="64">
        <f>I160-E160</f>
        <v>0</v>
      </c>
      <c r="K160" s="64"/>
      <c r="M160" s="56">
        <v>0</v>
      </c>
      <c r="N160" s="57">
        <f t="shared" si="18"/>
        <v>0</v>
      </c>
    </row>
    <row r="161" spans="2:14" ht="13.5" customHeight="1">
      <c r="B161" s="56">
        <v>8050</v>
      </c>
      <c r="C161" s="60">
        <v>8150</v>
      </c>
      <c r="D161" s="60" t="s">
        <v>15</v>
      </c>
      <c r="E161" s="62">
        <v>0</v>
      </c>
      <c r="F161" s="62">
        <v>0</v>
      </c>
      <c r="G161" s="62">
        <f>E161-F161</f>
        <v>0</v>
      </c>
      <c r="H161" s="67"/>
      <c r="I161" s="64">
        <f>E161</f>
        <v>0</v>
      </c>
      <c r="J161" s="64">
        <f>I161-E161</f>
        <v>0</v>
      </c>
      <c r="K161" s="64"/>
      <c r="M161" s="56">
        <v>0</v>
      </c>
      <c r="N161" s="57">
        <f t="shared" si="18"/>
        <v>0</v>
      </c>
    </row>
    <row r="162" spans="2:14" ht="13.5" customHeight="1">
      <c r="B162" s="56">
        <v>8150</v>
      </c>
      <c r="C162" s="60">
        <v>8151</v>
      </c>
      <c r="D162" s="60" t="s">
        <v>159</v>
      </c>
      <c r="E162" s="62">
        <v>0</v>
      </c>
      <c r="F162" s="62">
        <v>0</v>
      </c>
      <c r="G162" s="62">
        <f>E162-F162</f>
        <v>0</v>
      </c>
      <c r="H162" s="67"/>
      <c r="I162" s="64">
        <f>E162</f>
        <v>0</v>
      </c>
      <c r="J162" s="64">
        <f>I162-E162</f>
        <v>0</v>
      </c>
      <c r="K162" s="64"/>
      <c r="M162" s="56">
        <v>0</v>
      </c>
      <c r="N162" s="57">
        <f t="shared" si="18"/>
        <v>0</v>
      </c>
    </row>
    <row r="163" spans="2:14" ht="13.5" customHeight="1">
      <c r="B163" s="56">
        <v>8151</v>
      </c>
      <c r="C163" s="65"/>
      <c r="D163" s="65" t="s">
        <v>32</v>
      </c>
      <c r="E163" s="62">
        <f>SUM(E161:E162)</f>
        <v>0</v>
      </c>
      <c r="F163" s="62">
        <f>SUM(F161:F162)</f>
        <v>0</v>
      </c>
      <c r="G163" s="62">
        <f>E163-F163</f>
        <v>0</v>
      </c>
      <c r="H163" s="67"/>
      <c r="I163" s="64">
        <f>SUM(I161:I162)</f>
        <v>0</v>
      </c>
      <c r="J163" s="64">
        <f>SUM(J160:J162)</f>
        <v>0</v>
      </c>
      <c r="K163" s="64"/>
      <c r="M163" s="56">
        <v>0</v>
      </c>
      <c r="N163" s="57">
        <f t="shared" si="18"/>
        <v>0</v>
      </c>
    </row>
    <row r="164" spans="2:14" ht="13.5" customHeight="1" thickBot="1">
      <c r="B164" s="59"/>
      <c r="C164" s="60"/>
      <c r="D164" s="60"/>
      <c r="E164" s="62"/>
      <c r="F164" s="62"/>
      <c r="G164" s="62"/>
      <c r="H164" s="67"/>
      <c r="I164" s="64"/>
      <c r="J164" s="64"/>
      <c r="K164" s="64"/>
      <c r="N164" s="57">
        <f t="shared" si="18"/>
        <v>0</v>
      </c>
    </row>
    <row r="165" spans="3:14" ht="13.5" thickBot="1">
      <c r="C165" s="98"/>
      <c r="D165" s="77" t="s">
        <v>30</v>
      </c>
      <c r="E165" s="78">
        <f>E157+E163</f>
        <v>-12597.749999999942</v>
      </c>
      <c r="F165" s="78">
        <f>F157+F163</f>
        <v>-176438.06</v>
      </c>
      <c r="G165" s="78">
        <f>G157+G163</f>
        <v>163840.31000000003</v>
      </c>
      <c r="H165" s="79"/>
      <c r="I165" s="80">
        <f>I157+I163</f>
        <v>-155746.58</v>
      </c>
      <c r="J165" s="80">
        <f>J157+J163</f>
        <v>-143148.83000000002</v>
      </c>
      <c r="K165" s="100"/>
      <c r="M165" s="56">
        <v>-12597.749999999942</v>
      </c>
      <c r="N165" s="57">
        <f t="shared" si="18"/>
        <v>-12597.749999999942</v>
      </c>
    </row>
    <row r="166" spans="2:7" ht="12.75">
      <c r="B166" s="59"/>
      <c r="E166" s="57"/>
      <c r="F166" s="57"/>
      <c r="G166" s="57"/>
    </row>
    <row r="167" spans="6:7" ht="15.75" customHeight="1">
      <c r="F167" s="57"/>
      <c r="G167" s="57"/>
    </row>
    <row r="168" ht="12.75">
      <c r="F168" s="57"/>
    </row>
  </sheetData>
  <sheetProtection/>
  <mergeCells count="5">
    <mergeCell ref="E4:G4"/>
    <mergeCell ref="E5:G5"/>
    <mergeCell ref="I5:K5"/>
    <mergeCell ref="C24:K24"/>
    <mergeCell ref="C65:K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68"/>
  <sheetViews>
    <sheetView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24" sqref="I124"/>
    </sheetView>
  </sheetViews>
  <sheetFormatPr defaultColWidth="8.7109375" defaultRowHeight="12.75"/>
  <cols>
    <col min="1" max="1" width="1.1484375" style="56" customWidth="1"/>
    <col min="2" max="2" width="4.421875" style="56" hidden="1" customWidth="1"/>
    <col min="3" max="3" width="5.00390625" style="56" bestFit="1" customWidth="1"/>
    <col min="4" max="4" width="42.57421875" style="56" bestFit="1" customWidth="1"/>
    <col min="5" max="7" width="10.421875" style="56" customWidth="1"/>
    <col min="8" max="8" width="5.8515625" style="56" customWidth="1"/>
    <col min="9" max="9" width="12.8515625" style="56" bestFit="1" customWidth="1"/>
    <col min="10" max="10" width="22.00390625" style="56" bestFit="1" customWidth="1"/>
    <col min="11" max="11" width="75.00390625" style="56" bestFit="1" customWidth="1"/>
    <col min="12" max="16384" width="8.7109375" style="56" customWidth="1"/>
  </cols>
  <sheetData>
    <row r="1" spans="4:6" ht="21">
      <c r="D1" s="107" t="s">
        <v>208</v>
      </c>
      <c r="E1" s="107" t="s">
        <v>194</v>
      </c>
      <c r="F1" s="107"/>
    </row>
    <row r="2" ht="12.75">
      <c r="K2" s="57"/>
    </row>
    <row r="4" spans="5:11" ht="13.5" thickBot="1">
      <c r="E4" s="126"/>
      <c r="F4" s="126"/>
      <c r="G4" s="126"/>
      <c r="I4" s="58"/>
      <c r="J4" s="58"/>
      <c r="K4" s="58"/>
    </row>
    <row r="5" spans="3:11" ht="12.75">
      <c r="C5" s="85"/>
      <c r="D5" s="86"/>
      <c r="E5" s="127" t="s">
        <v>196</v>
      </c>
      <c r="F5" s="127"/>
      <c r="G5" s="127"/>
      <c r="H5" s="87"/>
      <c r="I5" s="128" t="s">
        <v>197</v>
      </c>
      <c r="J5" s="128"/>
      <c r="K5" s="130"/>
    </row>
    <row r="6" spans="3:11" ht="15" customHeight="1">
      <c r="C6" s="88"/>
      <c r="D6" s="82"/>
      <c r="E6" s="83" t="s">
        <v>199</v>
      </c>
      <c r="F6" s="83" t="s">
        <v>198</v>
      </c>
      <c r="G6" s="83" t="s">
        <v>38</v>
      </c>
      <c r="H6" s="82"/>
      <c r="I6" s="84" t="s">
        <v>192</v>
      </c>
      <c r="J6" s="84" t="s">
        <v>38</v>
      </c>
      <c r="K6" s="89"/>
    </row>
    <row r="7" spans="3:11" ht="13.5" thickBot="1">
      <c r="C7" s="90"/>
      <c r="D7" s="91" t="s">
        <v>0</v>
      </c>
      <c r="E7" s="92"/>
      <c r="F7" s="92"/>
      <c r="G7" s="92" t="s">
        <v>200</v>
      </c>
      <c r="H7" s="91"/>
      <c r="I7" s="93">
        <v>2022</v>
      </c>
      <c r="J7" s="93" t="s">
        <v>201</v>
      </c>
      <c r="K7" s="94" t="s">
        <v>193</v>
      </c>
    </row>
    <row r="8" spans="2:11" ht="12.75">
      <c r="B8" s="56">
        <v>300</v>
      </c>
      <c r="C8" s="70">
        <v>320</v>
      </c>
      <c r="D8" s="68" t="s">
        <v>2</v>
      </c>
      <c r="E8" s="74">
        <f>E51</f>
        <v>230655.95400000003</v>
      </c>
      <c r="F8" s="74">
        <f>F51</f>
        <v>430609.1</v>
      </c>
      <c r="G8" s="74">
        <f>G51</f>
        <v>-199953.14599999998</v>
      </c>
      <c r="H8" s="71"/>
      <c r="I8" s="75">
        <f>I51</f>
        <v>209480.89</v>
      </c>
      <c r="J8" s="116">
        <f>J51</f>
        <v>-21175.064000000006</v>
      </c>
      <c r="K8" s="75"/>
    </row>
    <row r="9" spans="2:11" ht="12.75">
      <c r="B9" s="56">
        <v>330</v>
      </c>
      <c r="C9" s="61">
        <v>330</v>
      </c>
      <c r="D9" s="60" t="s">
        <v>3</v>
      </c>
      <c r="E9" s="62">
        <f>E62</f>
        <v>0</v>
      </c>
      <c r="F9" s="62">
        <f>F62</f>
        <v>0</v>
      </c>
      <c r="G9" s="62">
        <f>G62</f>
        <v>0</v>
      </c>
      <c r="H9" s="67"/>
      <c r="I9" s="64">
        <f>I62</f>
        <v>0</v>
      </c>
      <c r="J9" s="117">
        <f>J62</f>
        <v>0</v>
      </c>
      <c r="K9" s="64"/>
    </row>
    <row r="10" spans="1:11" ht="12.75">
      <c r="A10" s="59"/>
      <c r="B10" s="59"/>
      <c r="C10" s="120"/>
      <c r="D10" s="95" t="s">
        <v>4</v>
      </c>
      <c r="E10" s="96">
        <f>SUM(E8:E9)</f>
        <v>230655.95400000003</v>
      </c>
      <c r="F10" s="96">
        <f>SUM(F8:F9)</f>
        <v>430609.1</v>
      </c>
      <c r="G10" s="96">
        <f>SUM(G8:G9)</f>
        <v>-199953.14599999998</v>
      </c>
      <c r="H10" s="82"/>
      <c r="I10" s="97">
        <f>SUM(I8:I9)</f>
        <v>209480.89</v>
      </c>
      <c r="J10" s="121">
        <f>SUM(J8:J9)</f>
        <v>-21175.064000000006</v>
      </c>
      <c r="K10" s="66"/>
    </row>
    <row r="11" spans="3:11" ht="12.75">
      <c r="C11" s="61"/>
      <c r="D11" s="60"/>
      <c r="E11" s="62"/>
      <c r="F11" s="62"/>
      <c r="G11" s="62"/>
      <c r="H11" s="67"/>
      <c r="I11" s="64"/>
      <c r="J11" s="117"/>
      <c r="K11" s="64"/>
    </row>
    <row r="12" spans="2:11" ht="12.75">
      <c r="B12" s="56">
        <v>420</v>
      </c>
      <c r="C12" s="61">
        <v>490</v>
      </c>
      <c r="D12" s="60" t="s">
        <v>5</v>
      </c>
      <c r="E12" s="62">
        <f>E87</f>
        <v>40703.823</v>
      </c>
      <c r="F12" s="62">
        <f>F87</f>
        <v>162000</v>
      </c>
      <c r="G12" s="62">
        <f>G87</f>
        <v>-121296.177</v>
      </c>
      <c r="H12" s="67"/>
      <c r="I12" s="64">
        <f>I87</f>
        <v>91781.223</v>
      </c>
      <c r="J12" s="117">
        <f>J87</f>
        <v>51077.4</v>
      </c>
      <c r="K12" s="64"/>
    </row>
    <row r="13" spans="2:11" ht="12.75">
      <c r="B13" s="56">
        <v>500</v>
      </c>
      <c r="C13" s="61">
        <v>500</v>
      </c>
      <c r="D13" s="60" t="s">
        <v>6</v>
      </c>
      <c r="E13" s="62">
        <f>E102</f>
        <v>128948.51699999999</v>
      </c>
      <c r="F13" s="62">
        <f>F102</f>
        <v>328636.854</v>
      </c>
      <c r="G13" s="62">
        <f>G102</f>
        <v>-199688.337</v>
      </c>
      <c r="H13" s="67"/>
      <c r="I13" s="64">
        <f>I102</f>
        <v>182560</v>
      </c>
      <c r="J13" s="117">
        <f>J102</f>
        <v>53611.48300000001</v>
      </c>
      <c r="K13" s="64"/>
    </row>
    <row r="14" spans="2:11" ht="12.75">
      <c r="B14" s="56">
        <v>600</v>
      </c>
      <c r="C14" s="61">
        <v>600</v>
      </c>
      <c r="D14" s="60" t="s">
        <v>7</v>
      </c>
      <c r="E14" s="62">
        <f>E155</f>
        <v>0</v>
      </c>
      <c r="F14" s="62">
        <f>F155</f>
        <v>0</v>
      </c>
      <c r="G14" s="62">
        <f>G155</f>
        <v>0</v>
      </c>
      <c r="H14" s="67"/>
      <c r="I14" s="64">
        <f>I155</f>
        <v>0</v>
      </c>
      <c r="J14" s="117">
        <f>J155</f>
        <v>0</v>
      </c>
      <c r="K14" s="64"/>
    </row>
    <row r="15" spans="2:11" ht="12.75">
      <c r="B15" s="56">
        <v>610</v>
      </c>
      <c r="C15" s="61">
        <v>790</v>
      </c>
      <c r="D15" s="60" t="s">
        <v>8</v>
      </c>
      <c r="E15" s="62">
        <f>E148</f>
        <v>61965</v>
      </c>
      <c r="F15" s="62">
        <f>F148</f>
        <v>74185</v>
      </c>
      <c r="G15" s="62">
        <f>G148</f>
        <v>-12220</v>
      </c>
      <c r="H15" s="67"/>
      <c r="I15" s="64">
        <f>I148</f>
        <v>75425</v>
      </c>
      <c r="J15" s="117">
        <f>J148</f>
        <v>13460</v>
      </c>
      <c r="K15" s="64"/>
    </row>
    <row r="16" spans="3:11" ht="12.75">
      <c r="C16" s="61"/>
      <c r="D16" s="60"/>
      <c r="E16" s="62">
        <v>0</v>
      </c>
      <c r="F16" s="62">
        <v>0</v>
      </c>
      <c r="G16" s="62">
        <v>0</v>
      </c>
      <c r="H16" s="67"/>
      <c r="I16" s="64">
        <v>0</v>
      </c>
      <c r="J16" s="117">
        <v>0</v>
      </c>
      <c r="K16" s="64"/>
    </row>
    <row r="17" spans="1:11" ht="12.75">
      <c r="A17" s="59"/>
      <c r="B17" s="59"/>
      <c r="C17" s="120"/>
      <c r="D17" s="95" t="s">
        <v>9</v>
      </c>
      <c r="E17" s="96">
        <f>E157</f>
        <v>-961.3859999999695</v>
      </c>
      <c r="F17" s="96">
        <f>F157</f>
        <v>-134212.75400000002</v>
      </c>
      <c r="G17" s="96">
        <f>G157</f>
        <v>133251.36800000002</v>
      </c>
      <c r="H17" s="82"/>
      <c r="I17" s="97">
        <f>I157</f>
        <v>-140285.33299999998</v>
      </c>
      <c r="J17" s="121">
        <f>J157</f>
        <v>-139323.94700000001</v>
      </c>
      <c r="K17" s="66"/>
    </row>
    <row r="18" spans="3:11" ht="12.75">
      <c r="C18" s="61"/>
      <c r="D18" s="60"/>
      <c r="E18" s="62"/>
      <c r="F18" s="62"/>
      <c r="G18" s="62"/>
      <c r="H18" s="67"/>
      <c r="I18" s="64"/>
      <c r="J18" s="117"/>
      <c r="K18" s="64"/>
    </row>
    <row r="19" spans="2:11" ht="12.75">
      <c r="B19" s="56">
        <v>805</v>
      </c>
      <c r="C19" s="61">
        <v>805</v>
      </c>
      <c r="D19" s="60" t="s">
        <v>17</v>
      </c>
      <c r="E19" s="62">
        <f>E160</f>
        <v>0</v>
      </c>
      <c r="F19" s="62">
        <f>F160</f>
        <v>0</v>
      </c>
      <c r="G19" s="62">
        <f>G160</f>
        <v>0</v>
      </c>
      <c r="H19" s="67"/>
      <c r="I19" s="64">
        <f>I160</f>
        <v>0</v>
      </c>
      <c r="J19" s="117">
        <f>J160</f>
        <v>0</v>
      </c>
      <c r="K19" s="64"/>
    </row>
    <row r="20" spans="2:11" ht="12.75">
      <c r="B20" s="56">
        <v>815</v>
      </c>
      <c r="C20" s="61">
        <v>890</v>
      </c>
      <c r="D20" s="60" t="s">
        <v>16</v>
      </c>
      <c r="E20" s="62">
        <f>E163</f>
        <v>0</v>
      </c>
      <c r="F20" s="62">
        <f>F163</f>
        <v>0</v>
      </c>
      <c r="G20" s="62">
        <f>G163</f>
        <v>0</v>
      </c>
      <c r="H20" s="67"/>
      <c r="I20" s="64">
        <f>I163</f>
        <v>0</v>
      </c>
      <c r="J20" s="117">
        <f>J163</f>
        <v>0</v>
      </c>
      <c r="K20" s="64"/>
    </row>
    <row r="21" spans="3:11" ht="13.5" thickBot="1">
      <c r="C21" s="111"/>
      <c r="D21" s="112"/>
      <c r="E21" s="112"/>
      <c r="F21" s="112"/>
      <c r="G21" s="112"/>
      <c r="H21" s="112"/>
      <c r="I21" s="112"/>
      <c r="J21" s="118"/>
      <c r="K21" s="112"/>
    </row>
    <row r="22" spans="1:11" ht="13.5" thickBot="1">
      <c r="A22" s="59"/>
      <c r="B22" s="59"/>
      <c r="C22" s="76"/>
      <c r="D22" s="77" t="s">
        <v>30</v>
      </c>
      <c r="E22" s="78">
        <f>E165</f>
        <v>-961.3859999999695</v>
      </c>
      <c r="F22" s="78">
        <f>F165</f>
        <v>-134212.75400000002</v>
      </c>
      <c r="G22" s="78">
        <f>G165</f>
        <v>133251.36800000002</v>
      </c>
      <c r="H22" s="79"/>
      <c r="I22" s="80">
        <f>I165</f>
        <v>-140285.33299999998</v>
      </c>
      <c r="J22" s="119">
        <f>J165</f>
        <v>-139323.94700000001</v>
      </c>
      <c r="K22" s="81"/>
    </row>
    <row r="23" spans="5:11" ht="13.5" thickBot="1">
      <c r="E23" s="57"/>
      <c r="F23" s="57"/>
      <c r="G23" s="57"/>
      <c r="I23" s="57"/>
      <c r="J23" s="57"/>
      <c r="K23" s="57"/>
    </row>
    <row r="24" spans="3:11" ht="15" customHeight="1" thickBot="1">
      <c r="C24" s="131" t="s">
        <v>202</v>
      </c>
      <c r="D24" s="132"/>
      <c r="E24" s="132"/>
      <c r="F24" s="132"/>
      <c r="G24" s="132"/>
      <c r="H24" s="132"/>
      <c r="I24" s="132"/>
      <c r="J24" s="132"/>
      <c r="K24" s="133"/>
    </row>
    <row r="25" spans="3:11" ht="12.75">
      <c r="C25" s="68">
        <v>3000</v>
      </c>
      <c r="D25" s="68" t="s">
        <v>67</v>
      </c>
      <c r="E25" s="62">
        <f>Senior!E25*0.9</f>
        <v>0</v>
      </c>
      <c r="F25" s="62">
        <f>Senior!F25*0.9</f>
        <v>0</v>
      </c>
      <c r="G25" s="74">
        <f>E25-F25</f>
        <v>0</v>
      </c>
      <c r="H25" s="67"/>
      <c r="I25" s="75">
        <f>E25</f>
        <v>0</v>
      </c>
      <c r="J25" s="75">
        <f aca="true" t="shared" si="0" ref="J25:J50">I25-E25</f>
        <v>0</v>
      </c>
      <c r="K25" s="75"/>
    </row>
    <row r="26" spans="2:11" ht="12.75">
      <c r="B26" s="56">
        <v>3000</v>
      </c>
      <c r="C26" s="60">
        <v>3021</v>
      </c>
      <c r="D26" s="60" t="s">
        <v>68</v>
      </c>
      <c r="E26" s="62">
        <f>Senior!E26*0.9</f>
        <v>0</v>
      </c>
      <c r="F26" s="62">
        <f>Senior!F26*0.9</f>
        <v>0</v>
      </c>
      <c r="G26" s="62">
        <f>E26-F26</f>
        <v>0</v>
      </c>
      <c r="H26" s="67"/>
      <c r="I26" s="64">
        <f aca="true" t="shared" si="1" ref="I26:I50">E26</f>
        <v>0</v>
      </c>
      <c r="J26" s="64">
        <f t="shared" si="0"/>
        <v>0</v>
      </c>
      <c r="K26" s="64"/>
    </row>
    <row r="27" spans="2:11" ht="12.75">
      <c r="B27" s="56">
        <v>3021</v>
      </c>
      <c r="C27" s="60">
        <v>3100</v>
      </c>
      <c r="D27" s="60" t="s">
        <v>69</v>
      </c>
      <c r="E27" s="62">
        <f>Senior!E27*0.9</f>
        <v>0</v>
      </c>
      <c r="F27" s="62">
        <f>Senior!F27*0.9</f>
        <v>0</v>
      </c>
      <c r="G27" s="62">
        <f>E27-F27</f>
        <v>0</v>
      </c>
      <c r="H27" s="71"/>
      <c r="I27" s="64">
        <f t="shared" si="1"/>
        <v>0</v>
      </c>
      <c r="J27" s="64">
        <f t="shared" si="0"/>
        <v>0</v>
      </c>
      <c r="K27" s="64"/>
    </row>
    <row r="28" spans="2:11" ht="12.75">
      <c r="B28" s="56">
        <v>3100</v>
      </c>
      <c r="C28" s="60">
        <v>3220</v>
      </c>
      <c r="D28" s="60" t="s">
        <v>177</v>
      </c>
      <c r="E28" s="62">
        <f>Senior!E28*0.9</f>
        <v>64925.064000000006</v>
      </c>
      <c r="F28" s="62">
        <f>Senior!F28*0.9</f>
        <v>90000</v>
      </c>
      <c r="G28" s="62">
        <f aca="true" t="shared" si="2" ref="G28:G45">E28-F28</f>
        <v>-25074.935999999994</v>
      </c>
      <c r="H28" s="71"/>
      <c r="I28" s="64">
        <f>25*1750</f>
        <v>43750</v>
      </c>
      <c r="J28" s="64">
        <f t="shared" si="0"/>
        <v>-21175.064000000006</v>
      </c>
      <c r="K28" s="64"/>
    </row>
    <row r="29" spans="2:11" ht="12.75">
      <c r="B29" s="56">
        <v>3220</v>
      </c>
      <c r="C29" s="60">
        <v>3221</v>
      </c>
      <c r="D29" s="60" t="s">
        <v>70</v>
      </c>
      <c r="E29" s="62">
        <f>Senior!E29*0.9</f>
        <v>0</v>
      </c>
      <c r="F29" s="62">
        <f>Senior!F29*0.9</f>
        <v>0</v>
      </c>
      <c r="G29" s="62">
        <f t="shared" si="2"/>
        <v>0</v>
      </c>
      <c r="H29" s="71"/>
      <c r="I29" s="64">
        <f t="shared" si="1"/>
        <v>0</v>
      </c>
      <c r="J29" s="64">
        <f t="shared" si="0"/>
        <v>0</v>
      </c>
      <c r="K29" s="64"/>
    </row>
    <row r="30" spans="2:11" ht="12.75">
      <c r="B30" s="56">
        <v>3221</v>
      </c>
      <c r="C30" s="60">
        <v>3240</v>
      </c>
      <c r="D30" s="60" t="s">
        <v>71</v>
      </c>
      <c r="E30" s="62">
        <f>Senior!E30*0.9</f>
        <v>0</v>
      </c>
      <c r="F30" s="62">
        <f>Senior!F30*0.9</f>
        <v>0</v>
      </c>
      <c r="G30" s="62">
        <f t="shared" si="2"/>
        <v>0</v>
      </c>
      <c r="H30" s="71"/>
      <c r="I30" s="64">
        <f t="shared" si="1"/>
        <v>0</v>
      </c>
      <c r="J30" s="64">
        <f t="shared" si="0"/>
        <v>0</v>
      </c>
      <c r="K30" s="64"/>
    </row>
    <row r="31" spans="2:11" ht="12.75">
      <c r="B31" s="56">
        <v>3240</v>
      </c>
      <c r="C31" s="60">
        <v>3241</v>
      </c>
      <c r="D31" s="60" t="s">
        <v>175</v>
      </c>
      <c r="E31" s="62">
        <f>Senior!E31*0.9</f>
        <v>0</v>
      </c>
      <c r="F31" s="62">
        <f>Senior!F31*0.9</f>
        <v>0</v>
      </c>
      <c r="G31" s="62">
        <f t="shared" si="2"/>
        <v>0</v>
      </c>
      <c r="H31" s="71"/>
      <c r="I31" s="64">
        <f t="shared" si="1"/>
        <v>0</v>
      </c>
      <c r="J31" s="64">
        <f t="shared" si="0"/>
        <v>0</v>
      </c>
      <c r="K31" s="64"/>
    </row>
    <row r="32" spans="2:11" ht="12.75">
      <c r="B32" s="56">
        <v>3241</v>
      </c>
      <c r="C32" s="60">
        <v>3242</v>
      </c>
      <c r="D32" s="60" t="s">
        <v>72</v>
      </c>
      <c r="E32" s="62">
        <f>Senior!E32*0.9</f>
        <v>0</v>
      </c>
      <c r="F32" s="62">
        <f>Senior!F32*0.9</f>
        <v>9000</v>
      </c>
      <c r="G32" s="62">
        <f t="shared" si="2"/>
        <v>-9000</v>
      </c>
      <c r="H32" s="71"/>
      <c r="I32" s="64">
        <f t="shared" si="1"/>
        <v>0</v>
      </c>
      <c r="J32" s="64">
        <f t="shared" si="0"/>
        <v>0</v>
      </c>
      <c r="K32" s="64"/>
    </row>
    <row r="33" spans="2:11" ht="12.75">
      <c r="B33" s="56">
        <v>3242</v>
      </c>
      <c r="C33" s="60">
        <v>3243</v>
      </c>
      <c r="D33" s="60" t="s">
        <v>73</v>
      </c>
      <c r="E33" s="62">
        <f>Senior!E33*0.9</f>
        <v>0</v>
      </c>
      <c r="F33" s="62">
        <f>Senior!F33*0.9</f>
        <v>0</v>
      </c>
      <c r="G33" s="62">
        <f t="shared" si="2"/>
        <v>0</v>
      </c>
      <c r="H33" s="67"/>
      <c r="I33" s="64">
        <f t="shared" si="1"/>
        <v>0</v>
      </c>
      <c r="J33" s="64">
        <f t="shared" si="0"/>
        <v>0</v>
      </c>
      <c r="K33" s="64"/>
    </row>
    <row r="34" spans="2:11" ht="12.75">
      <c r="B34" s="56">
        <v>3243</v>
      </c>
      <c r="C34" s="60">
        <v>3250</v>
      </c>
      <c r="D34" s="60" t="s">
        <v>74</v>
      </c>
      <c r="E34" s="62">
        <f>Senior!E34*0.9</f>
        <v>0</v>
      </c>
      <c r="F34" s="62">
        <f>Senior!F34*0.9</f>
        <v>11609.1</v>
      </c>
      <c r="G34" s="62">
        <f t="shared" si="2"/>
        <v>-11609.1</v>
      </c>
      <c r="H34" s="67"/>
      <c r="I34" s="64">
        <f t="shared" si="1"/>
        <v>0</v>
      </c>
      <c r="J34" s="64">
        <f t="shared" si="0"/>
        <v>0</v>
      </c>
      <c r="K34" s="64"/>
    </row>
    <row r="35" spans="2:11" ht="12.75">
      <c r="B35" s="56">
        <v>3250</v>
      </c>
      <c r="C35" s="60">
        <v>3320</v>
      </c>
      <c r="D35" s="60" t="s">
        <v>60</v>
      </c>
      <c r="E35" s="62">
        <f>Senior!E35*0.9</f>
        <v>0</v>
      </c>
      <c r="F35" s="62">
        <f>Senior!F35*0.9</f>
        <v>0</v>
      </c>
      <c r="G35" s="62">
        <f t="shared" si="2"/>
        <v>0</v>
      </c>
      <c r="H35" s="67"/>
      <c r="I35" s="64">
        <f t="shared" si="1"/>
        <v>0</v>
      </c>
      <c r="J35" s="64">
        <f t="shared" si="0"/>
        <v>0</v>
      </c>
      <c r="K35" s="64"/>
    </row>
    <row r="36" spans="2:11" ht="12.75">
      <c r="B36" s="56">
        <v>3320</v>
      </c>
      <c r="C36" s="60">
        <v>3400</v>
      </c>
      <c r="D36" s="60" t="s">
        <v>75</v>
      </c>
      <c r="E36" s="62">
        <f>Senior!E36*0.9</f>
        <v>0</v>
      </c>
      <c r="F36" s="62">
        <f>Senior!F36*0.9</f>
        <v>0</v>
      </c>
      <c r="G36" s="62">
        <f t="shared" si="2"/>
        <v>0</v>
      </c>
      <c r="H36" s="67"/>
      <c r="I36" s="64">
        <f t="shared" si="1"/>
        <v>0</v>
      </c>
      <c r="J36" s="64">
        <f t="shared" si="0"/>
        <v>0</v>
      </c>
      <c r="K36" s="64"/>
    </row>
    <row r="37" spans="2:11" ht="12.75">
      <c r="B37" s="56">
        <v>3400</v>
      </c>
      <c r="C37" s="60">
        <v>3410</v>
      </c>
      <c r="D37" s="60" t="s">
        <v>76</v>
      </c>
      <c r="E37" s="62">
        <f>Senior!E37*0.9</f>
        <v>0</v>
      </c>
      <c r="F37" s="62">
        <f>Senior!F37*0.9</f>
        <v>0</v>
      </c>
      <c r="G37" s="62">
        <f t="shared" si="2"/>
        <v>0</v>
      </c>
      <c r="H37" s="67"/>
      <c r="I37" s="64">
        <f t="shared" si="1"/>
        <v>0</v>
      </c>
      <c r="J37" s="64">
        <f t="shared" si="0"/>
        <v>0</v>
      </c>
      <c r="K37" s="64"/>
    </row>
    <row r="38" spans="2:11" ht="12.75">
      <c r="B38" s="56">
        <v>3410</v>
      </c>
      <c r="C38" s="60">
        <v>3415</v>
      </c>
      <c r="D38" s="60" t="s">
        <v>77</v>
      </c>
      <c r="E38" s="62">
        <f>Senior!E38*0.9</f>
        <v>0</v>
      </c>
      <c r="F38" s="62">
        <f>Senior!F38*0.9</f>
        <v>0</v>
      </c>
      <c r="G38" s="62">
        <f t="shared" si="2"/>
        <v>0</v>
      </c>
      <c r="H38" s="67"/>
      <c r="I38" s="64">
        <f t="shared" si="1"/>
        <v>0</v>
      </c>
      <c r="J38" s="64">
        <f t="shared" si="0"/>
        <v>0</v>
      </c>
      <c r="K38" s="64"/>
    </row>
    <row r="39" spans="2:11" ht="12.75">
      <c r="B39" s="56">
        <v>3415</v>
      </c>
      <c r="C39" s="60">
        <v>3440</v>
      </c>
      <c r="D39" s="60" t="s">
        <v>78</v>
      </c>
      <c r="E39" s="62">
        <f>Senior!E39*0.9</f>
        <v>0</v>
      </c>
      <c r="F39" s="62">
        <f>Senior!F39*0.9</f>
        <v>0</v>
      </c>
      <c r="G39" s="62">
        <f t="shared" si="2"/>
        <v>0</v>
      </c>
      <c r="H39" s="67"/>
      <c r="I39" s="64">
        <f t="shared" si="1"/>
        <v>0</v>
      </c>
      <c r="J39" s="64">
        <f t="shared" si="0"/>
        <v>0</v>
      </c>
      <c r="K39" s="64"/>
    </row>
    <row r="40" spans="2:11" ht="12.75">
      <c r="B40" s="56">
        <v>3440</v>
      </c>
      <c r="C40" s="60">
        <v>3442</v>
      </c>
      <c r="D40" s="60" t="s">
        <v>79</v>
      </c>
      <c r="E40" s="62">
        <f>Senior!E40*0.9</f>
        <v>0</v>
      </c>
      <c r="F40" s="62">
        <f>Senior!F40*0.9</f>
        <v>0</v>
      </c>
      <c r="G40" s="62">
        <f t="shared" si="2"/>
        <v>0</v>
      </c>
      <c r="H40" s="67"/>
      <c r="I40" s="64">
        <f t="shared" si="1"/>
        <v>0</v>
      </c>
      <c r="J40" s="64">
        <f t="shared" si="0"/>
        <v>0</v>
      </c>
      <c r="K40" s="64"/>
    </row>
    <row r="41" spans="2:11" ht="12.75">
      <c r="B41" s="56">
        <v>3442</v>
      </c>
      <c r="C41" s="60">
        <v>3500</v>
      </c>
      <c r="D41" s="60" t="s">
        <v>80</v>
      </c>
      <c r="E41" s="62">
        <f>Senior!E41*0.9</f>
        <v>0</v>
      </c>
      <c r="F41" s="62">
        <f>Senior!F41*0.9</f>
        <v>0</v>
      </c>
      <c r="G41" s="62">
        <f t="shared" si="2"/>
        <v>0</v>
      </c>
      <c r="H41" s="67"/>
      <c r="I41" s="64">
        <f t="shared" si="1"/>
        <v>0</v>
      </c>
      <c r="J41" s="64">
        <f t="shared" si="0"/>
        <v>0</v>
      </c>
      <c r="K41" s="64"/>
    </row>
    <row r="42" spans="2:11" ht="12.75">
      <c r="B42" s="56">
        <v>3500</v>
      </c>
      <c r="C42" s="60">
        <v>3501</v>
      </c>
      <c r="D42" s="60" t="s">
        <v>81</v>
      </c>
      <c r="E42" s="62">
        <f>Senior!E42*0.9</f>
        <v>0</v>
      </c>
      <c r="F42" s="62">
        <f>Senior!F42*0.9</f>
        <v>0</v>
      </c>
      <c r="G42" s="62">
        <f t="shared" si="2"/>
        <v>0</v>
      </c>
      <c r="H42" s="67"/>
      <c r="I42" s="64">
        <f t="shared" si="1"/>
        <v>0</v>
      </c>
      <c r="J42" s="64">
        <f t="shared" si="0"/>
        <v>0</v>
      </c>
      <c r="K42" s="64"/>
    </row>
    <row r="43" spans="2:11" ht="12.75">
      <c r="B43" s="56">
        <v>3501</v>
      </c>
      <c r="C43" s="60">
        <v>3600</v>
      </c>
      <c r="D43" s="60" t="s">
        <v>82</v>
      </c>
      <c r="E43" s="62">
        <f>Senior!E43*0.9</f>
        <v>0</v>
      </c>
      <c r="F43" s="62">
        <f>Senior!F43*0.9</f>
        <v>0</v>
      </c>
      <c r="G43" s="62">
        <f t="shared" si="2"/>
        <v>0</v>
      </c>
      <c r="H43" s="67"/>
      <c r="I43" s="64">
        <f t="shared" si="1"/>
        <v>0</v>
      </c>
      <c r="J43" s="64">
        <f t="shared" si="0"/>
        <v>0</v>
      </c>
      <c r="K43" s="64"/>
    </row>
    <row r="44" spans="2:11" ht="12.75">
      <c r="B44" s="56">
        <v>3600</v>
      </c>
      <c r="C44" s="60">
        <v>3601</v>
      </c>
      <c r="D44" s="60" t="s">
        <v>83</v>
      </c>
      <c r="E44" s="62">
        <f>Senior!E44*0.9</f>
        <v>0</v>
      </c>
      <c r="F44" s="62">
        <f>Senior!F44*0.9</f>
        <v>0</v>
      </c>
      <c r="G44" s="62">
        <f t="shared" si="2"/>
        <v>0</v>
      </c>
      <c r="H44" s="67"/>
      <c r="I44" s="64">
        <f t="shared" si="1"/>
        <v>0</v>
      </c>
      <c r="J44" s="64">
        <f t="shared" si="0"/>
        <v>0</v>
      </c>
      <c r="K44" s="64"/>
    </row>
    <row r="45" spans="2:11" ht="12.75">
      <c r="B45" s="56">
        <v>3601</v>
      </c>
      <c r="C45" s="60">
        <v>3602</v>
      </c>
      <c r="D45" s="60" t="s">
        <v>84</v>
      </c>
      <c r="E45" s="62">
        <f>Senior!E45*0.9</f>
        <v>0</v>
      </c>
      <c r="F45" s="62">
        <f>Senior!F45*0.9</f>
        <v>0</v>
      </c>
      <c r="G45" s="62">
        <f t="shared" si="2"/>
        <v>0</v>
      </c>
      <c r="H45" s="67"/>
      <c r="I45" s="64">
        <f t="shared" si="1"/>
        <v>0</v>
      </c>
      <c r="J45" s="64">
        <f t="shared" si="0"/>
        <v>0</v>
      </c>
      <c r="K45" s="64"/>
    </row>
    <row r="46" spans="2:11" ht="12.75">
      <c r="B46" s="56">
        <v>3602</v>
      </c>
      <c r="C46" s="60">
        <v>3604</v>
      </c>
      <c r="D46" s="60" t="s">
        <v>85</v>
      </c>
      <c r="E46" s="62">
        <f>Senior!E46*0.9</f>
        <v>0</v>
      </c>
      <c r="F46" s="62">
        <f>Senior!F46*0.9</f>
        <v>0</v>
      </c>
      <c r="G46" s="62">
        <f>E46-F46</f>
        <v>0</v>
      </c>
      <c r="H46" s="67"/>
      <c r="I46" s="64">
        <f t="shared" si="1"/>
        <v>0</v>
      </c>
      <c r="J46" s="64">
        <f t="shared" si="0"/>
        <v>0</v>
      </c>
      <c r="K46" s="64"/>
    </row>
    <row r="47" spans="2:11" ht="12.75">
      <c r="B47" s="56">
        <v>3604</v>
      </c>
      <c r="C47" s="60">
        <v>3700</v>
      </c>
      <c r="D47" s="60" t="s">
        <v>86</v>
      </c>
      <c r="E47" s="62">
        <f>Senior!E47*0.9</f>
        <v>0</v>
      </c>
      <c r="F47" s="62">
        <f>Senior!F47*0.9</f>
        <v>0</v>
      </c>
      <c r="G47" s="62">
        <f>E47-F47</f>
        <v>0</v>
      </c>
      <c r="H47" s="67"/>
      <c r="I47" s="64">
        <f t="shared" si="1"/>
        <v>0</v>
      </c>
      <c r="J47" s="64">
        <f t="shared" si="0"/>
        <v>0</v>
      </c>
      <c r="K47" s="64"/>
    </row>
    <row r="48" spans="3:11" ht="12.75">
      <c r="C48" s="60"/>
      <c r="D48" s="60" t="s">
        <v>205</v>
      </c>
      <c r="E48" s="62">
        <f>Senior!E48</f>
        <v>165730.89</v>
      </c>
      <c r="F48" s="62">
        <f>Senior!F48</f>
        <v>320000</v>
      </c>
      <c r="G48" s="62">
        <f>E48-F48</f>
        <v>-154269.11</v>
      </c>
      <c r="H48" s="67"/>
      <c r="I48" s="64">
        <f t="shared" si="1"/>
        <v>165730.89</v>
      </c>
      <c r="J48" s="64">
        <f t="shared" si="0"/>
        <v>0</v>
      </c>
      <c r="K48" s="64" t="s">
        <v>207</v>
      </c>
    </row>
    <row r="49" spans="2:11" ht="12.75">
      <c r="B49" s="56">
        <v>3700</v>
      </c>
      <c r="C49" s="60">
        <v>3925</v>
      </c>
      <c r="D49" s="60" t="s">
        <v>28</v>
      </c>
      <c r="E49" s="62">
        <f>Senior!E49*0.9</f>
        <v>0</v>
      </c>
      <c r="F49" s="62">
        <f>Senior!F49*0.9</f>
        <v>0</v>
      </c>
      <c r="G49" s="62">
        <f>E49-F49</f>
        <v>0</v>
      </c>
      <c r="H49" s="67"/>
      <c r="I49" s="64">
        <f t="shared" si="1"/>
        <v>0</v>
      </c>
      <c r="J49" s="64">
        <f t="shared" si="0"/>
        <v>0</v>
      </c>
      <c r="K49" s="64"/>
    </row>
    <row r="50" spans="2:11" ht="12.75">
      <c r="B50" s="56">
        <v>3925</v>
      </c>
      <c r="C50" s="60">
        <v>3950</v>
      </c>
      <c r="D50" s="60" t="s">
        <v>161</v>
      </c>
      <c r="E50" s="62">
        <f>Senior!E50*0.9</f>
        <v>0</v>
      </c>
      <c r="F50" s="62">
        <f>Senior!F50*0.9</f>
        <v>0</v>
      </c>
      <c r="G50" s="62">
        <f>E50-F50</f>
        <v>0</v>
      </c>
      <c r="H50" s="67"/>
      <c r="I50" s="64">
        <f t="shared" si="1"/>
        <v>0</v>
      </c>
      <c r="J50" s="64">
        <f t="shared" si="0"/>
        <v>0</v>
      </c>
      <c r="K50" s="64"/>
    </row>
    <row r="51" spans="2:11" ht="12.75">
      <c r="B51" s="56">
        <v>3950</v>
      </c>
      <c r="C51" s="104"/>
      <c r="D51" s="104" t="s">
        <v>11</v>
      </c>
      <c r="E51" s="105">
        <f>SUM(E25:E50)</f>
        <v>230655.95400000003</v>
      </c>
      <c r="F51" s="105">
        <f>SUM(F25:F50)</f>
        <v>430609.1</v>
      </c>
      <c r="G51" s="105">
        <f>SUM(G25:G50)</f>
        <v>-199953.14599999998</v>
      </c>
      <c r="H51" s="82"/>
      <c r="I51" s="99">
        <f>SUM(I25:I50)</f>
        <v>209480.89</v>
      </c>
      <c r="J51" s="99">
        <f>SUM(J25:J50)</f>
        <v>-21175.064000000006</v>
      </c>
      <c r="K51" s="64"/>
    </row>
    <row r="52" spans="3:11" ht="18.75" customHeight="1">
      <c r="C52" s="60"/>
      <c r="D52" s="60"/>
      <c r="E52" s="63"/>
      <c r="F52" s="63"/>
      <c r="G52" s="63"/>
      <c r="H52" s="67"/>
      <c r="I52" s="63"/>
      <c r="J52" s="63"/>
      <c r="K52" s="63"/>
    </row>
    <row r="53" spans="3:11" ht="12.75">
      <c r="C53" s="60">
        <v>3810</v>
      </c>
      <c r="D53" s="60" t="s">
        <v>87</v>
      </c>
      <c r="E53" s="62">
        <v>0</v>
      </c>
      <c r="F53" s="62">
        <v>0</v>
      </c>
      <c r="G53" s="62">
        <f>E53-F53</f>
        <v>0</v>
      </c>
      <c r="H53" s="67"/>
      <c r="I53" s="64">
        <f>E53</f>
        <v>0</v>
      </c>
      <c r="J53" s="64">
        <f aca="true" t="shared" si="3" ref="J53:J61">I53-E53</f>
        <v>0</v>
      </c>
      <c r="K53" s="64"/>
    </row>
    <row r="54" spans="2:11" ht="12.75">
      <c r="B54" s="56">
        <v>3810</v>
      </c>
      <c r="C54" s="60">
        <v>3811</v>
      </c>
      <c r="D54" s="60" t="s">
        <v>88</v>
      </c>
      <c r="E54" s="62">
        <v>0</v>
      </c>
      <c r="F54" s="62">
        <v>0</v>
      </c>
      <c r="G54" s="62">
        <f aca="true" t="shared" si="4" ref="G54:G61">E54-F54</f>
        <v>0</v>
      </c>
      <c r="H54" s="67"/>
      <c r="I54" s="64">
        <f aca="true" t="shared" si="5" ref="I54:I62">E54</f>
        <v>0</v>
      </c>
      <c r="J54" s="64">
        <f t="shared" si="3"/>
        <v>0</v>
      </c>
      <c r="K54" s="64"/>
    </row>
    <row r="55" spans="2:11" ht="12.75">
      <c r="B55" s="56">
        <v>3811</v>
      </c>
      <c r="C55" s="60">
        <v>3850</v>
      </c>
      <c r="D55" s="60" t="s">
        <v>89</v>
      </c>
      <c r="E55" s="62">
        <v>0</v>
      </c>
      <c r="F55" s="62">
        <v>0</v>
      </c>
      <c r="G55" s="62">
        <f t="shared" si="4"/>
        <v>0</v>
      </c>
      <c r="H55" s="67"/>
      <c r="I55" s="64">
        <f t="shared" si="5"/>
        <v>0</v>
      </c>
      <c r="J55" s="64">
        <f t="shared" si="3"/>
        <v>0</v>
      </c>
      <c r="K55" s="64"/>
    </row>
    <row r="56" spans="2:11" ht="12.75">
      <c r="B56" s="56">
        <v>3850</v>
      </c>
      <c r="C56" s="60">
        <v>3951</v>
      </c>
      <c r="D56" s="60" t="s">
        <v>90</v>
      </c>
      <c r="E56" s="62">
        <v>0</v>
      </c>
      <c r="F56" s="62">
        <v>0</v>
      </c>
      <c r="G56" s="62">
        <f t="shared" si="4"/>
        <v>0</v>
      </c>
      <c r="H56" s="67"/>
      <c r="I56" s="64">
        <f t="shared" si="5"/>
        <v>0</v>
      </c>
      <c r="J56" s="64">
        <f t="shared" si="3"/>
        <v>0</v>
      </c>
      <c r="K56" s="64"/>
    </row>
    <row r="57" spans="2:11" ht="12.75">
      <c r="B57" s="56">
        <v>3951</v>
      </c>
      <c r="C57" s="60">
        <v>3955</v>
      </c>
      <c r="D57" s="60" t="s">
        <v>91</v>
      </c>
      <c r="E57" s="62">
        <v>0</v>
      </c>
      <c r="F57" s="62">
        <v>0</v>
      </c>
      <c r="G57" s="62">
        <f t="shared" si="4"/>
        <v>0</v>
      </c>
      <c r="H57" s="67"/>
      <c r="I57" s="64">
        <f t="shared" si="5"/>
        <v>0</v>
      </c>
      <c r="J57" s="64">
        <f t="shared" si="3"/>
        <v>0</v>
      </c>
      <c r="K57" s="64"/>
    </row>
    <row r="58" spans="2:11" ht="12.75">
      <c r="B58" s="56">
        <v>3955</v>
      </c>
      <c r="C58" s="60">
        <v>3960</v>
      </c>
      <c r="D58" s="60" t="s">
        <v>92</v>
      </c>
      <c r="E58" s="62">
        <v>0</v>
      </c>
      <c r="F58" s="62">
        <v>0</v>
      </c>
      <c r="G58" s="62">
        <f t="shared" si="4"/>
        <v>0</v>
      </c>
      <c r="H58" s="67"/>
      <c r="I58" s="64">
        <f t="shared" si="5"/>
        <v>0</v>
      </c>
      <c r="J58" s="64">
        <f t="shared" si="3"/>
        <v>0</v>
      </c>
      <c r="K58" s="64"/>
    </row>
    <row r="59" spans="2:11" ht="12.75">
      <c r="B59" s="56">
        <v>3960</v>
      </c>
      <c r="C59" s="60">
        <v>3970</v>
      </c>
      <c r="D59" s="60" t="s">
        <v>89</v>
      </c>
      <c r="E59" s="62">
        <v>0</v>
      </c>
      <c r="F59" s="62">
        <v>0</v>
      </c>
      <c r="G59" s="62">
        <f t="shared" si="4"/>
        <v>0</v>
      </c>
      <c r="H59" s="67"/>
      <c r="I59" s="64">
        <f t="shared" si="5"/>
        <v>0</v>
      </c>
      <c r="J59" s="64">
        <f t="shared" si="3"/>
        <v>0</v>
      </c>
      <c r="K59" s="64"/>
    </row>
    <row r="60" spans="2:11" ht="12.75">
      <c r="B60" s="56">
        <v>3970</v>
      </c>
      <c r="C60" s="60">
        <v>3975</v>
      </c>
      <c r="D60" s="60" t="s">
        <v>93</v>
      </c>
      <c r="E60" s="62">
        <v>0</v>
      </c>
      <c r="F60" s="62">
        <v>0</v>
      </c>
      <c r="G60" s="62">
        <f t="shared" si="4"/>
        <v>0</v>
      </c>
      <c r="H60" s="67"/>
      <c r="I60" s="64">
        <f t="shared" si="5"/>
        <v>0</v>
      </c>
      <c r="J60" s="64">
        <f t="shared" si="3"/>
        <v>0</v>
      </c>
      <c r="K60" s="64"/>
    </row>
    <row r="61" spans="2:11" ht="12.75">
      <c r="B61" s="56">
        <v>3975</v>
      </c>
      <c r="C61" s="60">
        <v>3990</v>
      </c>
      <c r="D61" s="60" t="s">
        <v>61</v>
      </c>
      <c r="E61" s="62">
        <v>0</v>
      </c>
      <c r="F61" s="62">
        <v>0</v>
      </c>
      <c r="G61" s="62">
        <f t="shared" si="4"/>
        <v>0</v>
      </c>
      <c r="H61" s="67"/>
      <c r="I61" s="64">
        <f t="shared" si="5"/>
        <v>0</v>
      </c>
      <c r="J61" s="64">
        <f t="shared" si="3"/>
        <v>0</v>
      </c>
      <c r="K61" s="64"/>
    </row>
    <row r="62" spans="2:11" ht="13.5" thickBot="1">
      <c r="B62" s="56">
        <v>3990</v>
      </c>
      <c r="C62" s="69"/>
      <c r="D62" s="69" t="s">
        <v>31</v>
      </c>
      <c r="E62" s="72">
        <f>SUM(E53:E61)</f>
        <v>0</v>
      </c>
      <c r="F62" s="72">
        <f>SUM(F53:F61)</f>
        <v>0</v>
      </c>
      <c r="G62" s="72">
        <f>SUM(G53:G61)</f>
        <v>0</v>
      </c>
      <c r="H62" s="67"/>
      <c r="I62" s="64">
        <f t="shared" si="5"/>
        <v>0</v>
      </c>
      <c r="J62" s="73">
        <f>SUM(J53:J61)</f>
        <v>0</v>
      </c>
      <c r="K62" s="73"/>
    </row>
    <row r="63" spans="3:11" ht="19.5" customHeight="1" thickBot="1">
      <c r="C63" s="98"/>
      <c r="D63" s="77" t="s">
        <v>4</v>
      </c>
      <c r="E63" s="78">
        <f>E51+E62</f>
        <v>230655.95400000003</v>
      </c>
      <c r="F63" s="78">
        <f>F51+F62</f>
        <v>430609.1</v>
      </c>
      <c r="G63" s="78">
        <f>G51+G62</f>
        <v>-199953.14599999998</v>
      </c>
      <c r="H63" s="79"/>
      <c r="I63" s="80">
        <f>I51+I62</f>
        <v>209480.89</v>
      </c>
      <c r="J63" s="80">
        <f>J51+J62</f>
        <v>-21175.064000000006</v>
      </c>
      <c r="K63" s="81"/>
    </row>
    <row r="64" spans="3:11" ht="19.5" customHeight="1" thickBot="1">
      <c r="C64" s="108"/>
      <c r="D64" s="108"/>
      <c r="E64" s="109"/>
      <c r="F64" s="109"/>
      <c r="G64" s="109"/>
      <c r="H64" s="106"/>
      <c r="I64" s="109"/>
      <c r="J64" s="109"/>
      <c r="K64" s="109"/>
    </row>
    <row r="65" spans="2:11" ht="13.5" thickBot="1">
      <c r="B65" s="59"/>
      <c r="C65" s="131" t="s">
        <v>203</v>
      </c>
      <c r="D65" s="132"/>
      <c r="E65" s="132"/>
      <c r="F65" s="132"/>
      <c r="G65" s="132"/>
      <c r="H65" s="132"/>
      <c r="I65" s="132"/>
      <c r="J65" s="132"/>
      <c r="K65" s="133"/>
    </row>
    <row r="66" spans="3:11" ht="12.75">
      <c r="C66" s="68">
        <v>4005</v>
      </c>
      <c r="D66" s="68" t="s">
        <v>94</v>
      </c>
      <c r="E66" s="62">
        <f>Senior!E66*0.9</f>
        <v>19311.3</v>
      </c>
      <c r="F66" s="62">
        <f>Senior!F66*0.9</f>
        <v>27000</v>
      </c>
      <c r="G66" s="74">
        <f>E66-F66</f>
        <v>-7688.700000000001</v>
      </c>
      <c r="H66" s="67"/>
      <c r="I66" s="75">
        <f>E66</f>
        <v>19311.3</v>
      </c>
      <c r="J66" s="75">
        <f aca="true" t="shared" si="6" ref="J66:J86">I66-E66</f>
        <v>0</v>
      </c>
      <c r="K66" s="75"/>
    </row>
    <row r="67" spans="2:11" ht="12.75">
      <c r="B67" s="56">
        <v>4005</v>
      </c>
      <c r="C67" s="60">
        <v>4030</v>
      </c>
      <c r="D67" s="60" t="s">
        <v>95</v>
      </c>
      <c r="E67" s="62">
        <f>Senior!E67*0.9</f>
        <v>0</v>
      </c>
      <c r="F67" s="62">
        <f>Senior!F67*0.9</f>
        <v>0</v>
      </c>
      <c r="G67" s="62">
        <f aca="true" t="shared" si="7" ref="G67:G86">E67-F67</f>
        <v>0</v>
      </c>
      <c r="H67" s="67"/>
      <c r="I67" s="64">
        <f>E67</f>
        <v>0</v>
      </c>
      <c r="J67" s="64">
        <f t="shared" si="6"/>
        <v>0</v>
      </c>
      <c r="K67" s="64"/>
    </row>
    <row r="68" spans="2:11" ht="12.75">
      <c r="B68" s="56">
        <v>4030</v>
      </c>
      <c r="C68" s="60">
        <v>4031</v>
      </c>
      <c r="D68" s="60" t="s">
        <v>96</v>
      </c>
      <c r="E68" s="62">
        <f>Senior!E68*0.9</f>
        <v>0</v>
      </c>
      <c r="F68" s="62">
        <f>Senior!F68*0.9</f>
        <v>0</v>
      </c>
      <c r="G68" s="62">
        <f t="shared" si="7"/>
        <v>0</v>
      </c>
      <c r="H68" s="67"/>
      <c r="I68" s="64">
        <f aca="true" t="shared" si="8" ref="I68:I82">E68</f>
        <v>0</v>
      </c>
      <c r="J68" s="64">
        <f t="shared" si="6"/>
        <v>0</v>
      </c>
      <c r="K68" s="64"/>
    </row>
    <row r="69" spans="2:11" ht="12.75">
      <c r="B69" s="56">
        <v>4031</v>
      </c>
      <c r="C69" s="60">
        <v>4035</v>
      </c>
      <c r="D69" s="60" t="s">
        <v>97</v>
      </c>
      <c r="E69" s="62">
        <f>Senior!E69*0.9</f>
        <v>0</v>
      </c>
      <c r="F69" s="62">
        <f>Senior!F69*0.9</f>
        <v>0</v>
      </c>
      <c r="G69" s="62">
        <f t="shared" si="7"/>
        <v>0</v>
      </c>
      <c r="H69" s="67"/>
      <c r="I69" s="64">
        <f t="shared" si="8"/>
        <v>0</v>
      </c>
      <c r="J69" s="64">
        <f t="shared" si="6"/>
        <v>0</v>
      </c>
      <c r="K69" s="64"/>
    </row>
    <row r="70" spans="2:11" ht="12.75">
      <c r="B70" s="56">
        <v>4035</v>
      </c>
      <c r="C70" s="60">
        <v>4036</v>
      </c>
      <c r="D70" s="60" t="s">
        <v>98</v>
      </c>
      <c r="E70" s="62">
        <f>Senior!E70*0.9</f>
        <v>0</v>
      </c>
      <c r="F70" s="62">
        <f>Senior!F70*0.9</f>
        <v>0</v>
      </c>
      <c r="G70" s="62">
        <f t="shared" si="7"/>
        <v>0</v>
      </c>
      <c r="H70" s="67"/>
      <c r="I70" s="64">
        <f t="shared" si="8"/>
        <v>0</v>
      </c>
      <c r="J70" s="64">
        <f t="shared" si="6"/>
        <v>0</v>
      </c>
      <c r="K70" s="64"/>
    </row>
    <row r="71" spans="2:11" ht="12.75">
      <c r="B71" s="56">
        <v>4036</v>
      </c>
      <c r="C71" s="60">
        <v>4100</v>
      </c>
      <c r="D71" s="60" t="s">
        <v>99</v>
      </c>
      <c r="E71" s="62">
        <f>Senior!E71*0.9</f>
        <v>0</v>
      </c>
      <c r="F71" s="62">
        <f>Senior!F71*0.9</f>
        <v>0</v>
      </c>
      <c r="G71" s="62">
        <f t="shared" si="7"/>
        <v>0</v>
      </c>
      <c r="H71" s="67"/>
      <c r="I71" s="64">
        <f t="shared" si="8"/>
        <v>0</v>
      </c>
      <c r="J71" s="64">
        <f t="shared" si="6"/>
        <v>0</v>
      </c>
      <c r="K71" s="64"/>
    </row>
    <row r="72" spans="2:11" ht="12.75">
      <c r="B72" s="56">
        <v>4100</v>
      </c>
      <c r="C72" s="60">
        <v>4101</v>
      </c>
      <c r="D72" s="60" t="s">
        <v>100</v>
      </c>
      <c r="E72" s="62">
        <f>Senior!E72*0.9</f>
        <v>0</v>
      </c>
      <c r="F72" s="62">
        <f>Senior!F72*0.9</f>
        <v>0</v>
      </c>
      <c r="G72" s="62">
        <f t="shared" si="7"/>
        <v>0</v>
      </c>
      <c r="H72" s="67"/>
      <c r="I72" s="64">
        <f t="shared" si="8"/>
        <v>0</v>
      </c>
      <c r="J72" s="64">
        <f t="shared" si="6"/>
        <v>0</v>
      </c>
      <c r="K72" s="64"/>
    </row>
    <row r="73" spans="2:11" ht="12.75">
      <c r="B73" s="56">
        <v>4101</v>
      </c>
      <c r="C73" s="60">
        <v>4102</v>
      </c>
      <c r="D73" s="60" t="s">
        <v>101</v>
      </c>
      <c r="E73" s="62">
        <f>Senior!E73*0.9</f>
        <v>0</v>
      </c>
      <c r="F73" s="62">
        <f>Senior!F73*0.9</f>
        <v>0</v>
      </c>
      <c r="G73" s="62">
        <f t="shared" si="7"/>
        <v>0</v>
      </c>
      <c r="H73" s="67"/>
      <c r="I73" s="64">
        <f t="shared" si="8"/>
        <v>0</v>
      </c>
      <c r="J73" s="64">
        <f t="shared" si="6"/>
        <v>0</v>
      </c>
      <c r="K73" s="64"/>
    </row>
    <row r="74" spans="2:11" ht="12.75">
      <c r="B74" s="56">
        <v>4102</v>
      </c>
      <c r="C74" s="60">
        <v>4104</v>
      </c>
      <c r="D74" s="60" t="s">
        <v>102</v>
      </c>
      <c r="E74" s="62">
        <f>Senior!E74*0.9</f>
        <v>0</v>
      </c>
      <c r="F74" s="62">
        <f>Senior!F74*0.9</f>
        <v>0</v>
      </c>
      <c r="G74" s="62">
        <f t="shared" si="7"/>
        <v>0</v>
      </c>
      <c r="H74" s="67"/>
      <c r="I74" s="64">
        <f t="shared" si="8"/>
        <v>0</v>
      </c>
      <c r="J74" s="64">
        <f t="shared" si="6"/>
        <v>0</v>
      </c>
      <c r="K74" s="64"/>
    </row>
    <row r="75" spans="2:11" ht="12.75">
      <c r="B75" s="56">
        <v>4104</v>
      </c>
      <c r="C75" s="60">
        <v>4110</v>
      </c>
      <c r="D75" s="60" t="s">
        <v>33</v>
      </c>
      <c r="E75" s="62">
        <f>Senior!E75*0.9</f>
        <v>12469.922999999999</v>
      </c>
      <c r="F75" s="62">
        <f>Senior!F75*0.9</f>
        <v>45000</v>
      </c>
      <c r="G75" s="62">
        <f t="shared" si="7"/>
        <v>-32530.077</v>
      </c>
      <c r="H75" s="67"/>
      <c r="I75" s="64">
        <f>E75</f>
        <v>12469.922999999999</v>
      </c>
      <c r="J75" s="64">
        <f t="shared" si="6"/>
        <v>0</v>
      </c>
      <c r="K75" s="64"/>
    </row>
    <row r="76" spans="2:11" ht="12.75">
      <c r="B76" s="56">
        <v>4110</v>
      </c>
      <c r="C76" s="60">
        <v>4120</v>
      </c>
      <c r="D76" s="60" t="s">
        <v>103</v>
      </c>
      <c r="E76" s="62">
        <f>Senior!E76*0.9</f>
        <v>0</v>
      </c>
      <c r="F76" s="62">
        <f>Senior!F76*0.9</f>
        <v>0</v>
      </c>
      <c r="G76" s="62">
        <f t="shared" si="7"/>
        <v>0</v>
      </c>
      <c r="H76" s="67"/>
      <c r="I76" s="64">
        <f t="shared" si="8"/>
        <v>0</v>
      </c>
      <c r="J76" s="64">
        <f t="shared" si="6"/>
        <v>0</v>
      </c>
      <c r="K76" s="64"/>
    </row>
    <row r="77" spans="2:11" ht="12.75">
      <c r="B77" s="56">
        <v>4120</v>
      </c>
      <c r="C77" s="60">
        <v>4121</v>
      </c>
      <c r="D77" s="60" t="s">
        <v>104</v>
      </c>
      <c r="E77" s="62">
        <f>Senior!E77*0.9</f>
        <v>0</v>
      </c>
      <c r="F77" s="62">
        <f>Senior!F77*0.9</f>
        <v>0</v>
      </c>
      <c r="G77" s="62">
        <f t="shared" si="7"/>
        <v>0</v>
      </c>
      <c r="H77" s="67"/>
      <c r="I77" s="64">
        <f t="shared" si="8"/>
        <v>0</v>
      </c>
      <c r="J77" s="64">
        <f t="shared" si="6"/>
        <v>0</v>
      </c>
      <c r="K77" s="64"/>
    </row>
    <row r="78" spans="2:11" ht="12.75">
      <c r="B78" s="56">
        <v>4121</v>
      </c>
      <c r="C78" s="60">
        <v>4160</v>
      </c>
      <c r="D78" s="60" t="s">
        <v>105</v>
      </c>
      <c r="E78" s="62">
        <f>Senior!E78*0.9</f>
        <v>0</v>
      </c>
      <c r="F78" s="62">
        <f>Senior!F78*0.9</f>
        <v>0</v>
      </c>
      <c r="G78" s="62">
        <f t="shared" si="7"/>
        <v>0</v>
      </c>
      <c r="H78" s="67"/>
      <c r="I78" s="64">
        <f t="shared" si="8"/>
        <v>0</v>
      </c>
      <c r="J78" s="64">
        <f t="shared" si="6"/>
        <v>0</v>
      </c>
      <c r="K78" s="64"/>
    </row>
    <row r="79" spans="2:11" ht="12.75">
      <c r="B79" s="56">
        <v>4160</v>
      </c>
      <c r="C79" s="60">
        <v>4200</v>
      </c>
      <c r="D79" s="60" t="s">
        <v>106</v>
      </c>
      <c r="E79" s="62">
        <f>Senior!E79*0.9</f>
        <v>0</v>
      </c>
      <c r="F79" s="62">
        <f>Senior!F79*0.9</f>
        <v>0</v>
      </c>
      <c r="G79" s="62">
        <f t="shared" si="7"/>
        <v>0</v>
      </c>
      <c r="H79" s="67"/>
      <c r="I79" s="64">
        <f t="shared" si="8"/>
        <v>0</v>
      </c>
      <c r="J79" s="64">
        <f t="shared" si="6"/>
        <v>0</v>
      </c>
      <c r="K79" s="64"/>
    </row>
    <row r="80" spans="2:11" ht="12.75">
      <c r="B80" s="56">
        <v>4200</v>
      </c>
      <c r="C80" s="60">
        <v>4210</v>
      </c>
      <c r="D80" s="60" t="s">
        <v>107</v>
      </c>
      <c r="E80" s="62">
        <f>Senior!E80*0.9</f>
        <v>0</v>
      </c>
      <c r="F80" s="62">
        <f>Senior!F80*0.9</f>
        <v>0</v>
      </c>
      <c r="G80" s="62">
        <f t="shared" si="7"/>
        <v>0</v>
      </c>
      <c r="H80" s="67"/>
      <c r="I80" s="64">
        <f t="shared" si="8"/>
        <v>0</v>
      </c>
      <c r="J80" s="64">
        <f t="shared" si="6"/>
        <v>0</v>
      </c>
      <c r="K80" s="64"/>
    </row>
    <row r="81" spans="2:11" ht="12.75">
      <c r="B81" s="56">
        <v>4210</v>
      </c>
      <c r="C81" s="60">
        <v>4215</v>
      </c>
      <c r="D81" s="60" t="s">
        <v>108</v>
      </c>
      <c r="E81" s="62">
        <f>Senior!E81*0.9</f>
        <v>0</v>
      </c>
      <c r="F81" s="62">
        <f>Senior!F81*0.9</f>
        <v>0</v>
      </c>
      <c r="G81" s="62">
        <f t="shared" si="7"/>
        <v>0</v>
      </c>
      <c r="H81" s="67"/>
      <c r="I81" s="64">
        <f t="shared" si="8"/>
        <v>0</v>
      </c>
      <c r="J81" s="64">
        <f t="shared" si="6"/>
        <v>0</v>
      </c>
      <c r="K81" s="64"/>
    </row>
    <row r="82" spans="2:11" ht="12.75">
      <c r="B82" s="56">
        <v>4215</v>
      </c>
      <c r="C82" s="60">
        <v>4230</v>
      </c>
      <c r="D82" s="60" t="s">
        <v>109</v>
      </c>
      <c r="E82" s="62">
        <f>Senior!E82*0.9</f>
        <v>0</v>
      </c>
      <c r="F82" s="62">
        <f>Senior!F82*0.9</f>
        <v>0</v>
      </c>
      <c r="G82" s="62">
        <f t="shared" si="7"/>
        <v>0</v>
      </c>
      <c r="H82" s="67"/>
      <c r="I82" s="64">
        <f t="shared" si="8"/>
        <v>0</v>
      </c>
      <c r="J82" s="64">
        <f t="shared" si="6"/>
        <v>0</v>
      </c>
      <c r="K82" s="64"/>
    </row>
    <row r="83" spans="2:11" ht="12.75">
      <c r="B83" s="56">
        <v>4230</v>
      </c>
      <c r="C83" s="60">
        <v>4300</v>
      </c>
      <c r="D83" s="60" t="s">
        <v>110</v>
      </c>
      <c r="E83" s="62">
        <f>Senior!E83*0.9</f>
        <v>0</v>
      </c>
      <c r="F83" s="62">
        <f>Senior!F83*0.9</f>
        <v>0</v>
      </c>
      <c r="G83" s="62">
        <f t="shared" si="7"/>
        <v>0</v>
      </c>
      <c r="H83" s="67"/>
      <c r="I83" s="64">
        <f>E83</f>
        <v>0</v>
      </c>
      <c r="J83" s="64">
        <f t="shared" si="6"/>
        <v>0</v>
      </c>
      <c r="K83" s="64"/>
    </row>
    <row r="84" spans="2:11" ht="12.75">
      <c r="B84" s="56">
        <v>4300</v>
      </c>
      <c r="C84" s="60">
        <v>4450</v>
      </c>
      <c r="D84" s="60" t="s">
        <v>173</v>
      </c>
      <c r="E84" s="62">
        <f>Senior!E84*0.9</f>
        <v>8922.6</v>
      </c>
      <c r="F84" s="62">
        <f>Senior!F84*0.9</f>
        <v>90000</v>
      </c>
      <c r="G84" s="62">
        <f t="shared" si="7"/>
        <v>-81077.4</v>
      </c>
      <c r="H84" s="67"/>
      <c r="I84" s="64">
        <v>60000</v>
      </c>
      <c r="J84" s="64">
        <f t="shared" si="6"/>
        <v>51077.4</v>
      </c>
      <c r="K84" s="64"/>
    </row>
    <row r="85" spans="2:11" ht="12.75">
      <c r="B85" s="56">
        <v>4450</v>
      </c>
      <c r="C85" s="60">
        <v>4451</v>
      </c>
      <c r="D85" s="60" t="s">
        <v>162</v>
      </c>
      <c r="E85" s="62">
        <f>Senior!E85*0.9</f>
        <v>0</v>
      </c>
      <c r="F85" s="62">
        <f>Senior!F85*0.9</f>
        <v>0</v>
      </c>
      <c r="G85" s="62">
        <f t="shared" si="7"/>
        <v>0</v>
      </c>
      <c r="H85" s="67"/>
      <c r="I85" s="64">
        <f>E85</f>
        <v>0</v>
      </c>
      <c r="J85" s="64">
        <f t="shared" si="6"/>
        <v>0</v>
      </c>
      <c r="K85" s="64"/>
    </row>
    <row r="86" spans="2:11" ht="13.5" thickBot="1">
      <c r="B86" s="56">
        <v>4451</v>
      </c>
      <c r="C86" s="69">
        <v>4452</v>
      </c>
      <c r="D86" s="69" t="s">
        <v>111</v>
      </c>
      <c r="E86" s="62">
        <f>Senior!E86*0.9</f>
        <v>0</v>
      </c>
      <c r="F86" s="62">
        <f>Senior!F86*0.9</f>
        <v>0</v>
      </c>
      <c r="G86" s="72">
        <f t="shared" si="7"/>
        <v>0</v>
      </c>
      <c r="H86" s="67"/>
      <c r="I86" s="73">
        <f>E86</f>
        <v>0</v>
      </c>
      <c r="J86" s="73">
        <f t="shared" si="6"/>
        <v>0</v>
      </c>
      <c r="K86" s="73"/>
    </row>
    <row r="87" spans="2:11" ht="13.5" thickBot="1">
      <c r="B87" s="56">
        <v>4452</v>
      </c>
      <c r="C87" s="101"/>
      <c r="D87" s="79" t="s">
        <v>12</v>
      </c>
      <c r="E87" s="102">
        <f>SUM(E66:E86)</f>
        <v>40703.823</v>
      </c>
      <c r="F87" s="102">
        <f>SUM(F66:F86)</f>
        <v>162000</v>
      </c>
      <c r="G87" s="102">
        <f>SUM(G66:G86)</f>
        <v>-121296.177</v>
      </c>
      <c r="H87" s="79"/>
      <c r="I87" s="103">
        <f>SUM(I66:I86)</f>
        <v>91781.223</v>
      </c>
      <c r="J87" s="103">
        <f>SUM(J66:J86)</f>
        <v>51077.4</v>
      </c>
      <c r="K87" s="100"/>
    </row>
    <row r="88" spans="2:11" ht="12.75">
      <c r="B88" s="59"/>
      <c r="C88" s="113"/>
      <c r="D88" s="113"/>
      <c r="E88" s="114"/>
      <c r="F88" s="114"/>
      <c r="G88" s="114"/>
      <c r="H88" s="115"/>
      <c r="I88" s="114"/>
      <c r="J88" s="114"/>
      <c r="K88" s="114"/>
    </row>
    <row r="89" spans="3:11" ht="12.75">
      <c r="C89" s="60">
        <v>5000</v>
      </c>
      <c r="D89" s="60" t="s">
        <v>112</v>
      </c>
      <c r="E89" s="62">
        <f>Senior!E89*0.9</f>
        <v>0</v>
      </c>
      <c r="F89" s="62">
        <f>Senior!F89*0.9</f>
        <v>158808.897</v>
      </c>
      <c r="G89" s="62">
        <f aca="true" t="shared" si="9" ref="G89:G101">E89-F89</f>
        <v>-158808.897</v>
      </c>
      <c r="H89" s="67"/>
      <c r="I89" s="64">
        <f>E89</f>
        <v>0</v>
      </c>
      <c r="J89" s="64">
        <f aca="true" t="shared" si="10" ref="J89:J101">I89-E89</f>
        <v>0</v>
      </c>
      <c r="K89" s="64"/>
    </row>
    <row r="90" spans="2:11" ht="12.75">
      <c r="B90" s="56">
        <v>5000</v>
      </c>
      <c r="C90" s="60">
        <v>5010</v>
      </c>
      <c r="D90" s="60" t="s">
        <v>113</v>
      </c>
      <c r="E90" s="62">
        <f>Senior!E90*0.9</f>
        <v>124200.29699999999</v>
      </c>
      <c r="F90" s="62">
        <f>Senior!F90*0.9</f>
        <v>158808.897</v>
      </c>
      <c r="G90" s="62">
        <f t="shared" si="9"/>
        <v>-34608.600000000006</v>
      </c>
      <c r="H90" s="67"/>
      <c r="I90" s="64">
        <v>160000</v>
      </c>
      <c r="J90" s="64">
        <f t="shared" si="10"/>
        <v>35799.70300000001</v>
      </c>
      <c r="K90" s="64" t="s">
        <v>206</v>
      </c>
    </row>
    <row r="91" spans="2:11" ht="12.75">
      <c r="B91" s="56">
        <v>5010</v>
      </c>
      <c r="C91" s="60">
        <v>5040</v>
      </c>
      <c r="D91" s="60" t="s">
        <v>176</v>
      </c>
      <c r="E91" s="62">
        <f>Senior!E91*0.9</f>
        <v>0</v>
      </c>
      <c r="F91" s="62">
        <f>Senior!F91*0.9</f>
        <v>0</v>
      </c>
      <c r="G91" s="62">
        <f t="shared" si="9"/>
        <v>0</v>
      </c>
      <c r="H91" s="67"/>
      <c r="I91" s="64">
        <f>E91</f>
        <v>0</v>
      </c>
      <c r="J91" s="64">
        <f t="shared" si="10"/>
        <v>0</v>
      </c>
      <c r="K91" s="64"/>
    </row>
    <row r="92" spans="2:11" ht="12.75">
      <c r="B92" s="56">
        <v>5040</v>
      </c>
      <c r="C92" s="60">
        <v>5180</v>
      </c>
      <c r="D92" s="60" t="s">
        <v>114</v>
      </c>
      <c r="E92" s="62">
        <f>Senior!E92*0.9</f>
        <v>0</v>
      </c>
      <c r="F92" s="62">
        <f>Senior!F92*0.9</f>
        <v>0</v>
      </c>
      <c r="G92" s="62">
        <f t="shared" si="9"/>
        <v>0</v>
      </c>
      <c r="H92" s="67"/>
      <c r="I92" s="64">
        <f>E92</f>
        <v>0</v>
      </c>
      <c r="J92" s="64">
        <f t="shared" si="10"/>
        <v>0</v>
      </c>
      <c r="K92" s="64"/>
    </row>
    <row r="93" spans="2:11" ht="12.75">
      <c r="B93" s="56">
        <v>5180</v>
      </c>
      <c r="C93" s="60">
        <v>5182</v>
      </c>
      <c r="D93" s="60" t="s">
        <v>163</v>
      </c>
      <c r="E93" s="62">
        <f>Senior!E93*0.9</f>
        <v>0</v>
      </c>
      <c r="F93" s="62">
        <f>Senior!F93*0.9</f>
        <v>0</v>
      </c>
      <c r="G93" s="62">
        <f t="shared" si="9"/>
        <v>0</v>
      </c>
      <c r="H93" s="67"/>
      <c r="I93" s="64">
        <f>E93</f>
        <v>0</v>
      </c>
      <c r="J93" s="64">
        <f t="shared" si="10"/>
        <v>0</v>
      </c>
      <c r="K93" s="64"/>
    </row>
    <row r="94" spans="2:11" ht="12.75">
      <c r="B94" s="56">
        <v>5182</v>
      </c>
      <c r="C94" s="60">
        <v>5210</v>
      </c>
      <c r="D94" s="60" t="s">
        <v>115</v>
      </c>
      <c r="E94" s="62">
        <f>Senior!E94*0.9</f>
        <v>0</v>
      </c>
      <c r="F94" s="62">
        <f>Senior!F94*0.9</f>
        <v>0</v>
      </c>
      <c r="G94" s="62">
        <f t="shared" si="9"/>
        <v>0</v>
      </c>
      <c r="H94" s="67"/>
      <c r="I94" s="64">
        <f>E94</f>
        <v>0</v>
      </c>
      <c r="J94" s="64">
        <f t="shared" si="10"/>
        <v>0</v>
      </c>
      <c r="K94" s="64"/>
    </row>
    <row r="95" spans="2:11" ht="12.75">
      <c r="B95" s="56">
        <v>5210</v>
      </c>
      <c r="C95" s="60">
        <v>5290</v>
      </c>
      <c r="D95" s="60" t="s">
        <v>116</v>
      </c>
      <c r="E95" s="62">
        <f>Senior!E95*0.9</f>
        <v>4748.22</v>
      </c>
      <c r="F95" s="62">
        <f>Senior!F95*0.9</f>
        <v>0</v>
      </c>
      <c r="G95" s="62">
        <f t="shared" si="9"/>
        <v>4748.22</v>
      </c>
      <c r="H95" s="67"/>
      <c r="I95" s="64">
        <v>0</v>
      </c>
      <c r="J95" s="64">
        <f t="shared" si="10"/>
        <v>-4748.22</v>
      </c>
      <c r="K95" s="64"/>
    </row>
    <row r="96" spans="2:11" ht="12.75">
      <c r="B96" s="56">
        <v>5290</v>
      </c>
      <c r="C96" s="60">
        <v>5400</v>
      </c>
      <c r="D96" s="60" t="s">
        <v>20</v>
      </c>
      <c r="E96" s="62">
        <f>Senior!E96*0.9</f>
        <v>0</v>
      </c>
      <c r="F96" s="62">
        <f>Senior!F96*0.9</f>
        <v>11019.06</v>
      </c>
      <c r="G96" s="62">
        <f t="shared" si="9"/>
        <v>-11019.06</v>
      </c>
      <c r="H96" s="67"/>
      <c r="I96" s="64">
        <f>I90*0.141</f>
        <v>22559.999999999996</v>
      </c>
      <c r="J96" s="64">
        <f t="shared" si="10"/>
        <v>22559.999999999996</v>
      </c>
      <c r="K96" s="64"/>
    </row>
    <row r="97" spans="2:11" ht="12.75">
      <c r="B97" s="56">
        <v>5400</v>
      </c>
      <c r="C97" s="60">
        <v>5420</v>
      </c>
      <c r="D97" s="60" t="s">
        <v>65</v>
      </c>
      <c r="E97" s="62">
        <f>Senior!E97*0.9</f>
        <v>0</v>
      </c>
      <c r="F97" s="62">
        <f>Senior!F97*0.9</f>
        <v>0</v>
      </c>
      <c r="G97" s="62">
        <f t="shared" si="9"/>
        <v>0</v>
      </c>
      <c r="H97" s="67"/>
      <c r="I97" s="64">
        <f>E97</f>
        <v>0</v>
      </c>
      <c r="J97" s="64">
        <f t="shared" si="10"/>
        <v>0</v>
      </c>
      <c r="K97" s="64"/>
    </row>
    <row r="98" spans="2:11" ht="12.75">
      <c r="B98" s="56">
        <v>5420</v>
      </c>
      <c r="C98" s="60">
        <v>5800</v>
      </c>
      <c r="D98" s="60" t="s">
        <v>117</v>
      </c>
      <c r="E98" s="62">
        <f>Senior!E98*0.9</f>
        <v>0</v>
      </c>
      <c r="F98" s="62">
        <f>Senior!F98*0.9</f>
        <v>0</v>
      </c>
      <c r="G98" s="62">
        <f t="shared" si="9"/>
        <v>0</v>
      </c>
      <c r="H98" s="67"/>
      <c r="I98" s="64">
        <f>E98</f>
        <v>0</v>
      </c>
      <c r="J98" s="64">
        <f t="shared" si="10"/>
        <v>0</v>
      </c>
      <c r="K98" s="64"/>
    </row>
    <row r="99" spans="2:11" ht="12.75">
      <c r="B99" s="56">
        <v>5800</v>
      </c>
      <c r="C99" s="60">
        <v>5910</v>
      </c>
      <c r="D99" s="60" t="s">
        <v>118</v>
      </c>
      <c r="E99" s="62">
        <f>Senior!E99*0.9</f>
        <v>0</v>
      </c>
      <c r="F99" s="62">
        <f>Senior!F99*0.9</f>
        <v>0</v>
      </c>
      <c r="G99" s="62">
        <f t="shared" si="9"/>
        <v>0</v>
      </c>
      <c r="H99" s="67"/>
      <c r="I99" s="64">
        <f>E99</f>
        <v>0</v>
      </c>
      <c r="J99" s="64">
        <f t="shared" si="10"/>
        <v>0</v>
      </c>
      <c r="K99" s="64"/>
    </row>
    <row r="100" spans="2:11" ht="12.75">
      <c r="B100" s="56">
        <v>5910</v>
      </c>
      <c r="C100" s="60">
        <v>5915</v>
      </c>
      <c r="D100" s="60" t="s">
        <v>119</v>
      </c>
      <c r="E100" s="62">
        <f>Senior!E100*0.9</f>
        <v>0</v>
      </c>
      <c r="F100" s="62">
        <f>Senior!F100*0.9</f>
        <v>0</v>
      </c>
      <c r="G100" s="62">
        <f t="shared" si="9"/>
        <v>0</v>
      </c>
      <c r="H100" s="67"/>
      <c r="I100" s="64">
        <f>E100</f>
        <v>0</v>
      </c>
      <c r="J100" s="64">
        <f t="shared" si="10"/>
        <v>0</v>
      </c>
      <c r="K100" s="64"/>
    </row>
    <row r="101" spans="2:11" ht="13.5" thickBot="1">
      <c r="B101" s="56">
        <v>5915</v>
      </c>
      <c r="C101" s="69">
        <v>5990</v>
      </c>
      <c r="D101" s="69" t="s">
        <v>120</v>
      </c>
      <c r="E101" s="72">
        <v>0</v>
      </c>
      <c r="F101" s="72">
        <v>0</v>
      </c>
      <c r="G101" s="72">
        <f t="shared" si="9"/>
        <v>0</v>
      </c>
      <c r="H101" s="67"/>
      <c r="I101" s="73">
        <f>E101</f>
        <v>0</v>
      </c>
      <c r="J101" s="73">
        <f t="shared" si="10"/>
        <v>0</v>
      </c>
      <c r="K101" s="73"/>
    </row>
    <row r="102" spans="2:11" ht="13.5" thickBot="1">
      <c r="B102" s="56">
        <v>5990</v>
      </c>
      <c r="C102" s="101"/>
      <c r="D102" s="79" t="s">
        <v>13</v>
      </c>
      <c r="E102" s="102">
        <f>SUM(E89:E101)</f>
        <v>128948.51699999999</v>
      </c>
      <c r="F102" s="102">
        <f>SUM(F89:F101)</f>
        <v>328636.854</v>
      </c>
      <c r="G102" s="102">
        <f>SUM(G89:G101)</f>
        <v>-199688.337</v>
      </c>
      <c r="H102" s="79"/>
      <c r="I102" s="103">
        <f>SUM(I89:I101)</f>
        <v>182560</v>
      </c>
      <c r="J102" s="103">
        <f>SUM(J89:J101)</f>
        <v>53611.48300000001</v>
      </c>
      <c r="K102" s="100"/>
    </row>
    <row r="103" spans="2:11" ht="12.75">
      <c r="B103" s="59"/>
      <c r="C103" s="113"/>
      <c r="D103" s="113"/>
      <c r="E103" s="114"/>
      <c r="F103" s="114"/>
      <c r="G103" s="114"/>
      <c r="H103" s="115"/>
      <c r="I103" s="114"/>
      <c r="J103" s="114"/>
      <c r="K103" s="114"/>
    </row>
    <row r="104" spans="3:11" ht="12.75">
      <c r="C104" s="60">
        <v>6320</v>
      </c>
      <c r="D104" s="60" t="s">
        <v>126</v>
      </c>
      <c r="E104" s="62">
        <v>0</v>
      </c>
      <c r="F104" s="62">
        <v>0</v>
      </c>
      <c r="G104" s="62">
        <f aca="true" t="shared" si="11" ref="G104:G146">E104-F104</f>
        <v>0</v>
      </c>
      <c r="H104" s="67"/>
      <c r="I104" s="64">
        <f aca="true" t="shared" si="12" ref="I104:I146">E104</f>
        <v>0</v>
      </c>
      <c r="J104" s="64">
        <f aca="true" t="shared" si="13" ref="J104:J146">I104-E104</f>
        <v>0</v>
      </c>
      <c r="K104" s="64"/>
    </row>
    <row r="105" spans="2:11" ht="12.75">
      <c r="B105" s="56">
        <v>6320</v>
      </c>
      <c r="C105" s="60">
        <v>6340</v>
      </c>
      <c r="D105" s="60" t="s">
        <v>127</v>
      </c>
      <c r="E105" s="62">
        <v>0</v>
      </c>
      <c r="F105" s="62">
        <v>0</v>
      </c>
      <c r="G105" s="62">
        <f t="shared" si="11"/>
        <v>0</v>
      </c>
      <c r="H105" s="67"/>
      <c r="I105" s="64">
        <f t="shared" si="12"/>
        <v>0</v>
      </c>
      <c r="J105" s="64">
        <f t="shared" si="13"/>
        <v>0</v>
      </c>
      <c r="K105" s="64"/>
    </row>
    <row r="106" spans="2:11" ht="12.75">
      <c r="B106" s="56">
        <v>6340</v>
      </c>
      <c r="C106" s="60">
        <v>6380</v>
      </c>
      <c r="D106" s="60" t="s">
        <v>128</v>
      </c>
      <c r="E106" s="62">
        <v>0</v>
      </c>
      <c r="F106" s="62">
        <v>0</v>
      </c>
      <c r="G106" s="62">
        <f t="shared" si="11"/>
        <v>0</v>
      </c>
      <c r="H106" s="67"/>
      <c r="I106" s="64">
        <f t="shared" si="12"/>
        <v>0</v>
      </c>
      <c r="J106" s="64">
        <f t="shared" si="13"/>
        <v>0</v>
      </c>
      <c r="K106" s="64"/>
    </row>
    <row r="107" spans="2:11" ht="12.75">
      <c r="B107" s="56">
        <v>6380</v>
      </c>
      <c r="C107" s="60">
        <v>6390</v>
      </c>
      <c r="D107" s="60" t="s">
        <v>129</v>
      </c>
      <c r="E107" s="62">
        <v>0</v>
      </c>
      <c r="F107" s="62">
        <v>0</v>
      </c>
      <c r="G107" s="62">
        <f t="shared" si="11"/>
        <v>0</v>
      </c>
      <c r="H107" s="67"/>
      <c r="I107" s="64">
        <f t="shared" si="12"/>
        <v>0</v>
      </c>
      <c r="J107" s="64">
        <f t="shared" si="13"/>
        <v>0</v>
      </c>
      <c r="K107" s="64"/>
    </row>
    <row r="108" spans="2:11" ht="12.75">
      <c r="B108" s="56">
        <v>6390</v>
      </c>
      <c r="C108" s="60">
        <v>6400</v>
      </c>
      <c r="D108" s="60" t="s">
        <v>29</v>
      </c>
      <c r="E108" s="62">
        <v>0</v>
      </c>
      <c r="F108" s="62">
        <v>0</v>
      </c>
      <c r="G108" s="62">
        <f t="shared" si="11"/>
        <v>0</v>
      </c>
      <c r="H108" s="67"/>
      <c r="I108" s="64">
        <f t="shared" si="12"/>
        <v>0</v>
      </c>
      <c r="J108" s="64">
        <f t="shared" si="13"/>
        <v>0</v>
      </c>
      <c r="K108" s="64"/>
    </row>
    <row r="109" spans="2:11" ht="12.75">
      <c r="B109" s="56">
        <v>6400</v>
      </c>
      <c r="C109" s="60">
        <v>6440</v>
      </c>
      <c r="D109" s="60" t="s">
        <v>130</v>
      </c>
      <c r="E109" s="62">
        <v>0</v>
      </c>
      <c r="F109" s="62">
        <v>0</v>
      </c>
      <c r="G109" s="62">
        <f t="shared" si="11"/>
        <v>0</v>
      </c>
      <c r="H109" s="67"/>
      <c r="I109" s="64">
        <f t="shared" si="12"/>
        <v>0</v>
      </c>
      <c r="J109" s="64">
        <f t="shared" si="13"/>
        <v>0</v>
      </c>
      <c r="K109" s="64"/>
    </row>
    <row r="110" spans="2:11" ht="12.75">
      <c r="B110" s="56">
        <v>6440</v>
      </c>
      <c r="C110" s="60">
        <v>6450</v>
      </c>
      <c r="D110" s="60" t="s">
        <v>131</v>
      </c>
      <c r="E110" s="62">
        <v>0</v>
      </c>
      <c r="F110" s="62">
        <v>0</v>
      </c>
      <c r="G110" s="62">
        <f t="shared" si="11"/>
        <v>0</v>
      </c>
      <c r="H110" s="67"/>
      <c r="I110" s="64">
        <f t="shared" si="12"/>
        <v>0</v>
      </c>
      <c r="J110" s="64">
        <f t="shared" si="13"/>
        <v>0</v>
      </c>
      <c r="K110" s="64"/>
    </row>
    <row r="111" spans="2:11" ht="12.75">
      <c r="B111" s="56">
        <v>6450</v>
      </c>
      <c r="C111" s="60">
        <v>6490</v>
      </c>
      <c r="D111" s="60" t="s">
        <v>132</v>
      </c>
      <c r="E111" s="62">
        <v>0</v>
      </c>
      <c r="F111" s="62">
        <v>0</v>
      </c>
      <c r="G111" s="62">
        <f t="shared" si="11"/>
        <v>0</v>
      </c>
      <c r="H111" s="67"/>
      <c r="I111" s="64">
        <f t="shared" si="12"/>
        <v>0</v>
      </c>
      <c r="J111" s="64">
        <f t="shared" si="13"/>
        <v>0</v>
      </c>
      <c r="K111" s="64"/>
    </row>
    <row r="112" spans="2:11" ht="12.75">
      <c r="B112" s="56">
        <v>6490</v>
      </c>
      <c r="C112" s="60">
        <v>6540</v>
      </c>
      <c r="D112" s="60" t="s">
        <v>174</v>
      </c>
      <c r="E112" s="62">
        <v>0</v>
      </c>
      <c r="F112" s="62">
        <v>0</v>
      </c>
      <c r="G112" s="62">
        <f t="shared" si="11"/>
        <v>0</v>
      </c>
      <c r="H112" s="67"/>
      <c r="I112" s="64">
        <f t="shared" si="12"/>
        <v>0</v>
      </c>
      <c r="J112" s="64">
        <f t="shared" si="13"/>
        <v>0</v>
      </c>
      <c r="K112" s="64"/>
    </row>
    <row r="113" spans="2:11" ht="12.75">
      <c r="B113" s="56">
        <v>6540</v>
      </c>
      <c r="C113" s="60">
        <v>6550</v>
      </c>
      <c r="D113" s="60" t="s">
        <v>133</v>
      </c>
      <c r="E113" s="62">
        <v>0</v>
      </c>
      <c r="F113" s="62">
        <v>0</v>
      </c>
      <c r="G113" s="62">
        <f t="shared" si="11"/>
        <v>0</v>
      </c>
      <c r="H113" s="67"/>
      <c r="I113" s="64">
        <f t="shared" si="12"/>
        <v>0</v>
      </c>
      <c r="J113" s="64">
        <f t="shared" si="13"/>
        <v>0</v>
      </c>
      <c r="K113" s="64"/>
    </row>
    <row r="114" spans="2:11" ht="12.75">
      <c r="B114" s="56">
        <v>6550</v>
      </c>
      <c r="C114" s="60">
        <v>6600</v>
      </c>
      <c r="D114" s="60" t="s">
        <v>134</v>
      </c>
      <c r="E114" s="62">
        <v>0</v>
      </c>
      <c r="F114" s="62">
        <v>0</v>
      </c>
      <c r="G114" s="62">
        <f t="shared" si="11"/>
        <v>0</v>
      </c>
      <c r="H114" s="67"/>
      <c r="I114" s="64">
        <f t="shared" si="12"/>
        <v>0</v>
      </c>
      <c r="J114" s="64">
        <f t="shared" si="13"/>
        <v>0</v>
      </c>
      <c r="K114" s="64"/>
    </row>
    <row r="115" spans="2:11" ht="12.75">
      <c r="B115" s="56">
        <v>6600</v>
      </c>
      <c r="C115" s="60">
        <v>6610</v>
      </c>
      <c r="D115" s="60" t="s">
        <v>135</v>
      </c>
      <c r="E115" s="62">
        <v>0</v>
      </c>
      <c r="F115" s="62">
        <v>0</v>
      </c>
      <c r="G115" s="62">
        <f t="shared" si="11"/>
        <v>0</v>
      </c>
      <c r="H115" s="67"/>
      <c r="I115" s="64">
        <f t="shared" si="12"/>
        <v>0</v>
      </c>
      <c r="J115" s="64">
        <f t="shared" si="13"/>
        <v>0</v>
      </c>
      <c r="K115" s="64"/>
    </row>
    <row r="116" spans="2:11" ht="12.75">
      <c r="B116" s="56">
        <v>6610</v>
      </c>
      <c r="C116" s="60">
        <v>6620</v>
      </c>
      <c r="D116" s="60" t="s">
        <v>21</v>
      </c>
      <c r="E116" s="62">
        <v>0</v>
      </c>
      <c r="F116" s="62">
        <v>0</v>
      </c>
      <c r="G116" s="62">
        <f t="shared" si="11"/>
        <v>0</v>
      </c>
      <c r="H116" s="67"/>
      <c r="I116" s="64">
        <f t="shared" si="12"/>
        <v>0</v>
      </c>
      <c r="J116" s="64">
        <f t="shared" si="13"/>
        <v>0</v>
      </c>
      <c r="K116" s="64"/>
    </row>
    <row r="117" spans="2:11" ht="12.75">
      <c r="B117" s="56">
        <v>6620</v>
      </c>
      <c r="C117" s="60">
        <v>6700</v>
      </c>
      <c r="D117" s="60" t="s">
        <v>136</v>
      </c>
      <c r="E117" s="62">
        <v>0</v>
      </c>
      <c r="F117" s="62">
        <v>0</v>
      </c>
      <c r="G117" s="62">
        <f t="shared" si="11"/>
        <v>0</v>
      </c>
      <c r="H117" s="67"/>
      <c r="I117" s="64">
        <f t="shared" si="12"/>
        <v>0</v>
      </c>
      <c r="J117" s="64">
        <f t="shared" si="13"/>
        <v>0</v>
      </c>
      <c r="K117" s="64"/>
    </row>
    <row r="118" spans="2:11" ht="12.75">
      <c r="B118" s="56">
        <v>6700</v>
      </c>
      <c r="C118" s="60">
        <v>6720</v>
      </c>
      <c r="D118" s="60" t="s">
        <v>137</v>
      </c>
      <c r="E118" s="62">
        <v>0</v>
      </c>
      <c r="F118" s="62">
        <v>0</v>
      </c>
      <c r="G118" s="62">
        <f t="shared" si="11"/>
        <v>0</v>
      </c>
      <c r="H118" s="67"/>
      <c r="I118" s="64">
        <f t="shared" si="12"/>
        <v>0</v>
      </c>
      <c r="J118" s="64">
        <f t="shared" si="13"/>
        <v>0</v>
      </c>
      <c r="K118" s="64"/>
    </row>
    <row r="119" spans="2:11" ht="12.75">
      <c r="B119" s="56">
        <v>6720</v>
      </c>
      <c r="C119" s="60">
        <v>6790</v>
      </c>
      <c r="D119" s="60" t="s">
        <v>34</v>
      </c>
      <c r="E119" s="62">
        <v>0</v>
      </c>
      <c r="F119" s="62">
        <v>10000</v>
      </c>
      <c r="G119" s="62">
        <f t="shared" si="11"/>
        <v>-10000</v>
      </c>
      <c r="H119" s="67"/>
      <c r="I119" s="64">
        <f t="shared" si="12"/>
        <v>0</v>
      </c>
      <c r="J119" s="64">
        <f t="shared" si="13"/>
        <v>0</v>
      </c>
      <c r="K119" s="64"/>
    </row>
    <row r="120" spans="2:11" ht="12.75">
      <c r="B120" s="56">
        <v>6790</v>
      </c>
      <c r="C120" s="60">
        <v>6800</v>
      </c>
      <c r="D120" s="60" t="s">
        <v>22</v>
      </c>
      <c r="E120" s="62">
        <v>0</v>
      </c>
      <c r="F120" s="62">
        <v>0</v>
      </c>
      <c r="G120" s="62">
        <f t="shared" si="11"/>
        <v>0</v>
      </c>
      <c r="H120" s="67"/>
      <c r="I120" s="64">
        <f t="shared" si="12"/>
        <v>0</v>
      </c>
      <c r="J120" s="64">
        <f t="shared" si="13"/>
        <v>0</v>
      </c>
      <c r="K120" s="64"/>
    </row>
    <row r="121" spans="2:11" ht="12.75">
      <c r="B121" s="56">
        <v>6800</v>
      </c>
      <c r="C121" s="60">
        <v>6810</v>
      </c>
      <c r="D121" s="60" t="s">
        <v>138</v>
      </c>
      <c r="E121" s="62">
        <v>0</v>
      </c>
      <c r="F121" s="62">
        <v>0</v>
      </c>
      <c r="G121" s="62">
        <f t="shared" si="11"/>
        <v>0</v>
      </c>
      <c r="H121" s="67"/>
      <c r="I121" s="64">
        <f t="shared" si="12"/>
        <v>0</v>
      </c>
      <c r="J121" s="64">
        <f t="shared" si="13"/>
        <v>0</v>
      </c>
      <c r="K121" s="64"/>
    </row>
    <row r="122" spans="2:11" ht="12.75">
      <c r="B122" s="56">
        <v>6810</v>
      </c>
      <c r="C122" s="60">
        <v>6840</v>
      </c>
      <c r="D122" s="60" t="s">
        <v>139</v>
      </c>
      <c r="E122" s="62">
        <v>0</v>
      </c>
      <c r="F122" s="62">
        <v>0</v>
      </c>
      <c r="G122" s="62">
        <f t="shared" si="11"/>
        <v>0</v>
      </c>
      <c r="H122" s="67"/>
      <c r="I122" s="64">
        <f t="shared" si="12"/>
        <v>0</v>
      </c>
      <c r="J122" s="64">
        <f t="shared" si="13"/>
        <v>0</v>
      </c>
      <c r="K122" s="64"/>
    </row>
    <row r="123" spans="2:11" ht="12.75">
      <c r="B123" s="56">
        <v>6840</v>
      </c>
      <c r="C123" s="60">
        <v>6860</v>
      </c>
      <c r="D123" s="60" t="s">
        <v>140</v>
      </c>
      <c r="E123" s="62">
        <v>1000</v>
      </c>
      <c r="F123" s="62">
        <v>0</v>
      </c>
      <c r="G123" s="62">
        <f t="shared" si="11"/>
        <v>1000</v>
      </c>
      <c r="H123" s="67"/>
      <c r="I123" s="64">
        <v>20000</v>
      </c>
      <c r="J123" s="64">
        <f t="shared" si="13"/>
        <v>19000</v>
      </c>
      <c r="K123" s="64"/>
    </row>
    <row r="124" spans="2:11" ht="12.75">
      <c r="B124" s="56">
        <v>6860</v>
      </c>
      <c r="C124" s="60">
        <v>6870</v>
      </c>
      <c r="D124" s="60" t="s">
        <v>141</v>
      </c>
      <c r="E124" s="62">
        <v>0</v>
      </c>
      <c r="F124" s="62">
        <v>0</v>
      </c>
      <c r="G124" s="62">
        <f t="shared" si="11"/>
        <v>0</v>
      </c>
      <c r="H124" s="67"/>
      <c r="I124" s="64">
        <f t="shared" si="12"/>
        <v>0</v>
      </c>
      <c r="J124" s="64">
        <f t="shared" si="13"/>
        <v>0</v>
      </c>
      <c r="K124" s="64"/>
    </row>
    <row r="125" spans="2:11" ht="12.75">
      <c r="B125" s="56">
        <v>6870</v>
      </c>
      <c r="C125" s="60">
        <v>6900</v>
      </c>
      <c r="D125" s="60" t="s">
        <v>23</v>
      </c>
      <c r="E125" s="62">
        <v>0</v>
      </c>
      <c r="F125" s="62">
        <v>0</v>
      </c>
      <c r="G125" s="62">
        <f t="shared" si="11"/>
        <v>0</v>
      </c>
      <c r="H125" s="67"/>
      <c r="I125" s="64">
        <f t="shared" si="12"/>
        <v>0</v>
      </c>
      <c r="J125" s="64">
        <f t="shared" si="13"/>
        <v>0</v>
      </c>
      <c r="K125" s="64"/>
    </row>
    <row r="126" spans="2:11" ht="12.75">
      <c r="B126" s="56">
        <v>6900</v>
      </c>
      <c r="C126" s="60">
        <v>6910</v>
      </c>
      <c r="D126" s="60" t="s">
        <v>142</v>
      </c>
      <c r="E126" s="62">
        <v>0</v>
      </c>
      <c r="F126" s="62">
        <v>0</v>
      </c>
      <c r="G126" s="62">
        <f t="shared" si="11"/>
        <v>0</v>
      </c>
      <c r="H126" s="67"/>
      <c r="I126" s="64">
        <f t="shared" si="12"/>
        <v>0</v>
      </c>
      <c r="J126" s="64">
        <f t="shared" si="13"/>
        <v>0</v>
      </c>
      <c r="K126" s="64"/>
    </row>
    <row r="127" spans="2:11" ht="12.75">
      <c r="B127" s="56">
        <v>6910</v>
      </c>
      <c r="C127" s="60">
        <v>6940</v>
      </c>
      <c r="D127" s="60" t="s">
        <v>24</v>
      </c>
      <c r="E127" s="62">
        <v>0</v>
      </c>
      <c r="F127" s="62">
        <v>0</v>
      </c>
      <c r="G127" s="62">
        <f t="shared" si="11"/>
        <v>0</v>
      </c>
      <c r="H127" s="67"/>
      <c r="I127" s="64">
        <f t="shared" si="12"/>
        <v>0</v>
      </c>
      <c r="J127" s="64">
        <f t="shared" si="13"/>
        <v>0</v>
      </c>
      <c r="K127" s="64"/>
    </row>
    <row r="128" spans="2:11" ht="12.75">
      <c r="B128" s="56">
        <v>6940</v>
      </c>
      <c r="C128" s="60">
        <v>7000</v>
      </c>
      <c r="D128" s="60" t="s">
        <v>143</v>
      </c>
      <c r="E128" s="62">
        <v>0</v>
      </c>
      <c r="F128" s="62">
        <v>0</v>
      </c>
      <c r="G128" s="62">
        <f t="shared" si="11"/>
        <v>0</v>
      </c>
      <c r="H128" s="67"/>
      <c r="I128" s="64">
        <f t="shared" si="12"/>
        <v>0</v>
      </c>
      <c r="J128" s="64">
        <f t="shared" si="13"/>
        <v>0</v>
      </c>
      <c r="K128" s="64"/>
    </row>
    <row r="129" spans="2:11" ht="12.75">
      <c r="B129" s="56">
        <v>7000</v>
      </c>
      <c r="C129" s="60">
        <v>7020</v>
      </c>
      <c r="D129" s="60" t="s">
        <v>144</v>
      </c>
      <c r="E129" s="62">
        <v>0</v>
      </c>
      <c r="F129" s="62">
        <v>0</v>
      </c>
      <c r="G129" s="62">
        <f t="shared" si="11"/>
        <v>0</v>
      </c>
      <c r="H129" s="67"/>
      <c r="I129" s="64">
        <f t="shared" si="12"/>
        <v>0</v>
      </c>
      <c r="J129" s="64">
        <f t="shared" si="13"/>
        <v>0</v>
      </c>
      <c r="K129" s="64"/>
    </row>
    <row r="130" spans="2:11" ht="12.75">
      <c r="B130" s="56">
        <v>7020</v>
      </c>
      <c r="C130" s="60">
        <v>7040</v>
      </c>
      <c r="D130" s="60" t="s">
        <v>145</v>
      </c>
      <c r="E130" s="62">
        <v>0</v>
      </c>
      <c r="F130" s="62">
        <v>0</v>
      </c>
      <c r="G130" s="62">
        <f t="shared" si="11"/>
        <v>0</v>
      </c>
      <c r="H130" s="67"/>
      <c r="I130" s="64">
        <f t="shared" si="12"/>
        <v>0</v>
      </c>
      <c r="J130" s="64">
        <f t="shared" si="13"/>
        <v>0</v>
      </c>
      <c r="K130" s="64"/>
    </row>
    <row r="131" spans="2:11" ht="12.75">
      <c r="B131" s="56">
        <v>7040</v>
      </c>
      <c r="C131" s="60">
        <v>7100</v>
      </c>
      <c r="D131" s="60" t="s">
        <v>146</v>
      </c>
      <c r="E131" s="62">
        <v>0</v>
      </c>
      <c r="F131" s="62">
        <v>4000</v>
      </c>
      <c r="G131" s="62">
        <f t="shared" si="11"/>
        <v>-4000</v>
      </c>
      <c r="H131" s="67"/>
      <c r="I131" s="64">
        <f t="shared" si="12"/>
        <v>0</v>
      </c>
      <c r="J131" s="64">
        <f t="shared" si="13"/>
        <v>0</v>
      </c>
      <c r="K131" s="64"/>
    </row>
    <row r="132" spans="2:11" ht="12.75">
      <c r="B132" s="56">
        <v>7100</v>
      </c>
      <c r="C132" s="60">
        <v>7120</v>
      </c>
      <c r="D132" s="60" t="s">
        <v>147</v>
      </c>
      <c r="E132" s="62">
        <v>0</v>
      </c>
      <c r="F132" s="62">
        <v>0</v>
      </c>
      <c r="G132" s="62">
        <f t="shared" si="11"/>
        <v>0</v>
      </c>
      <c r="H132" s="67"/>
      <c r="I132" s="64">
        <f t="shared" si="12"/>
        <v>0</v>
      </c>
      <c r="J132" s="64">
        <f t="shared" si="13"/>
        <v>0</v>
      </c>
      <c r="K132" s="64"/>
    </row>
    <row r="133" spans="2:11" ht="12.75">
      <c r="B133" s="56">
        <v>7120</v>
      </c>
      <c r="C133" s="60">
        <v>7140</v>
      </c>
      <c r="D133" s="60" t="s">
        <v>25</v>
      </c>
      <c r="E133" s="62">
        <v>0</v>
      </c>
      <c r="F133" s="62">
        <v>0</v>
      </c>
      <c r="G133" s="62">
        <f t="shared" si="11"/>
        <v>0</v>
      </c>
      <c r="H133" s="67"/>
      <c r="I133" s="64">
        <f t="shared" si="12"/>
        <v>0</v>
      </c>
      <c r="J133" s="64">
        <f t="shared" si="13"/>
        <v>0</v>
      </c>
      <c r="K133" s="64"/>
    </row>
    <row r="134" spans="2:11" ht="12.75">
      <c r="B134" s="56">
        <v>7140</v>
      </c>
      <c r="C134" s="60">
        <v>7150</v>
      </c>
      <c r="D134" s="60" t="s">
        <v>148</v>
      </c>
      <c r="E134" s="62">
        <v>0</v>
      </c>
      <c r="F134" s="62">
        <v>0</v>
      </c>
      <c r="G134" s="62">
        <f t="shared" si="11"/>
        <v>0</v>
      </c>
      <c r="H134" s="67"/>
      <c r="I134" s="64">
        <f t="shared" si="12"/>
        <v>0</v>
      </c>
      <c r="J134" s="64">
        <f t="shared" si="13"/>
        <v>0</v>
      </c>
      <c r="K134" s="64"/>
    </row>
    <row r="135" spans="2:11" ht="12.75">
      <c r="B135" s="56">
        <v>7150</v>
      </c>
      <c r="C135" s="60">
        <v>7320</v>
      </c>
      <c r="D135" s="60" t="s">
        <v>149</v>
      </c>
      <c r="E135" s="62">
        <v>0</v>
      </c>
      <c r="F135" s="62">
        <v>0</v>
      </c>
      <c r="G135" s="62">
        <f t="shared" si="11"/>
        <v>0</v>
      </c>
      <c r="H135" s="67"/>
      <c r="I135" s="64">
        <f t="shared" si="12"/>
        <v>0</v>
      </c>
      <c r="J135" s="64">
        <f t="shared" si="13"/>
        <v>0</v>
      </c>
      <c r="K135" s="64"/>
    </row>
    <row r="136" spans="2:11" ht="12.75">
      <c r="B136" s="56">
        <v>7320</v>
      </c>
      <c r="C136" s="60">
        <v>7325</v>
      </c>
      <c r="D136" s="60" t="s">
        <v>150</v>
      </c>
      <c r="E136" s="62">
        <v>0</v>
      </c>
      <c r="F136" s="62">
        <v>0</v>
      </c>
      <c r="G136" s="62">
        <f t="shared" si="11"/>
        <v>0</v>
      </c>
      <c r="H136" s="67"/>
      <c r="I136" s="64">
        <f t="shared" si="12"/>
        <v>0</v>
      </c>
      <c r="J136" s="64">
        <f t="shared" si="13"/>
        <v>0</v>
      </c>
      <c r="K136" s="64"/>
    </row>
    <row r="137" spans="2:11" ht="12.75">
      <c r="B137" s="56">
        <v>7325</v>
      </c>
      <c r="C137" s="60">
        <v>7350</v>
      </c>
      <c r="D137" s="60" t="s">
        <v>151</v>
      </c>
      <c r="E137" s="62">
        <v>0</v>
      </c>
      <c r="F137" s="62">
        <v>0</v>
      </c>
      <c r="G137" s="62">
        <f t="shared" si="11"/>
        <v>0</v>
      </c>
      <c r="H137" s="67"/>
      <c r="I137" s="64">
        <f t="shared" si="12"/>
        <v>0</v>
      </c>
      <c r="J137" s="64">
        <f t="shared" si="13"/>
        <v>0</v>
      </c>
      <c r="K137" s="64"/>
    </row>
    <row r="138" spans="2:11" ht="12.75">
      <c r="B138" s="56">
        <v>7350</v>
      </c>
      <c r="C138" s="60">
        <v>7360</v>
      </c>
      <c r="D138" s="60" t="s">
        <v>152</v>
      </c>
      <c r="E138" s="62">
        <v>0</v>
      </c>
      <c r="F138" s="62">
        <v>0</v>
      </c>
      <c r="G138" s="62">
        <f t="shared" si="11"/>
        <v>0</v>
      </c>
      <c r="H138" s="67"/>
      <c r="I138" s="64">
        <f t="shared" si="12"/>
        <v>0</v>
      </c>
      <c r="J138" s="64">
        <f t="shared" si="13"/>
        <v>0</v>
      </c>
      <c r="K138" s="64"/>
    </row>
    <row r="139" spans="2:11" ht="12.75">
      <c r="B139" s="56">
        <v>7360</v>
      </c>
      <c r="C139" s="60">
        <v>7370</v>
      </c>
      <c r="D139" s="60" t="s">
        <v>153</v>
      </c>
      <c r="E139" s="62">
        <v>0</v>
      </c>
      <c r="F139" s="62">
        <v>0</v>
      </c>
      <c r="G139" s="62">
        <f t="shared" si="11"/>
        <v>0</v>
      </c>
      <c r="H139" s="67"/>
      <c r="I139" s="64">
        <f t="shared" si="12"/>
        <v>0</v>
      </c>
      <c r="J139" s="64">
        <f t="shared" si="13"/>
        <v>0</v>
      </c>
      <c r="K139" s="64"/>
    </row>
    <row r="140" spans="2:11" ht="12.75">
      <c r="B140" s="56">
        <v>7370</v>
      </c>
      <c r="C140" s="60">
        <v>7380</v>
      </c>
      <c r="D140" s="60" t="s">
        <v>154</v>
      </c>
      <c r="E140" s="62">
        <v>0</v>
      </c>
      <c r="F140" s="62">
        <v>0</v>
      </c>
      <c r="G140" s="62">
        <f t="shared" si="11"/>
        <v>0</v>
      </c>
      <c r="H140" s="67"/>
      <c r="I140" s="64">
        <f t="shared" si="12"/>
        <v>0</v>
      </c>
      <c r="J140" s="64">
        <f t="shared" si="13"/>
        <v>0</v>
      </c>
      <c r="K140" s="64"/>
    </row>
    <row r="141" spans="2:11" ht="12.75">
      <c r="B141" s="56">
        <v>7380</v>
      </c>
      <c r="C141" s="60">
        <v>7420</v>
      </c>
      <c r="D141" s="60" t="s">
        <v>89</v>
      </c>
      <c r="E141" s="62">
        <v>0</v>
      </c>
      <c r="F141" s="62">
        <v>0</v>
      </c>
      <c r="G141" s="62">
        <f t="shared" si="11"/>
        <v>0</v>
      </c>
      <c r="H141" s="67"/>
      <c r="I141" s="64">
        <f t="shared" si="12"/>
        <v>0</v>
      </c>
      <c r="J141" s="64">
        <f t="shared" si="13"/>
        <v>0</v>
      </c>
      <c r="K141" s="64"/>
    </row>
    <row r="142" spans="2:11" ht="12.75">
      <c r="B142" s="56">
        <v>7420</v>
      </c>
      <c r="C142" s="60">
        <v>7500</v>
      </c>
      <c r="D142" s="60" t="s">
        <v>26</v>
      </c>
      <c r="E142" s="62">
        <v>55400</v>
      </c>
      <c r="F142" s="62">
        <v>57000</v>
      </c>
      <c r="G142" s="62">
        <f t="shared" si="11"/>
        <v>-1600</v>
      </c>
      <c r="H142" s="67"/>
      <c r="I142" s="125">
        <f>E142*0.9</f>
        <v>49860</v>
      </c>
      <c r="J142" s="64">
        <f t="shared" si="13"/>
        <v>-5540</v>
      </c>
      <c r="K142" s="64"/>
    </row>
    <row r="143" spans="2:11" ht="12.75">
      <c r="B143" s="56">
        <v>7500</v>
      </c>
      <c r="C143" s="60">
        <v>7740</v>
      </c>
      <c r="D143" s="60" t="s">
        <v>155</v>
      </c>
      <c r="E143" s="62">
        <v>0</v>
      </c>
      <c r="F143" s="62">
        <v>0</v>
      </c>
      <c r="G143" s="62">
        <f t="shared" si="11"/>
        <v>0</v>
      </c>
      <c r="H143" s="67"/>
      <c r="I143" s="64">
        <f t="shared" si="12"/>
        <v>0</v>
      </c>
      <c r="J143" s="64">
        <f t="shared" si="13"/>
        <v>0</v>
      </c>
      <c r="K143" s="64"/>
    </row>
    <row r="144" spans="2:11" ht="12.75">
      <c r="B144" s="56">
        <v>7740</v>
      </c>
      <c r="C144" s="60">
        <v>7770</v>
      </c>
      <c r="D144" s="60" t="s">
        <v>156</v>
      </c>
      <c r="E144" s="62">
        <v>0</v>
      </c>
      <c r="F144" s="62">
        <v>0</v>
      </c>
      <c r="G144" s="62">
        <f t="shared" si="11"/>
        <v>0</v>
      </c>
      <c r="H144" s="67"/>
      <c r="I144" s="64">
        <f t="shared" si="12"/>
        <v>0</v>
      </c>
      <c r="J144" s="64">
        <f t="shared" si="13"/>
        <v>0</v>
      </c>
      <c r="K144" s="64"/>
    </row>
    <row r="145" spans="2:11" ht="12.75">
      <c r="B145" s="56">
        <v>7770</v>
      </c>
      <c r="C145" s="60">
        <v>7780</v>
      </c>
      <c r="D145" s="60" t="s">
        <v>157</v>
      </c>
      <c r="E145" s="62">
        <v>0</v>
      </c>
      <c r="F145" s="62">
        <v>0</v>
      </c>
      <c r="G145" s="62">
        <f t="shared" si="11"/>
        <v>0</v>
      </c>
      <c r="H145" s="67"/>
      <c r="I145" s="64">
        <f t="shared" si="12"/>
        <v>0</v>
      </c>
      <c r="J145" s="64">
        <f t="shared" si="13"/>
        <v>0</v>
      </c>
      <c r="K145" s="64"/>
    </row>
    <row r="146" spans="2:11" ht="12.75">
      <c r="B146" s="56">
        <v>7780</v>
      </c>
      <c r="C146" s="60">
        <v>7830</v>
      </c>
      <c r="D146" s="60" t="s">
        <v>27</v>
      </c>
      <c r="E146" s="62">
        <v>5565</v>
      </c>
      <c r="F146" s="62">
        <v>3185</v>
      </c>
      <c r="G146" s="62">
        <f t="shared" si="11"/>
        <v>2380</v>
      </c>
      <c r="H146" s="67"/>
      <c r="I146" s="64">
        <f t="shared" si="12"/>
        <v>5565</v>
      </c>
      <c r="J146" s="64">
        <f t="shared" si="13"/>
        <v>0</v>
      </c>
      <c r="K146" s="64"/>
    </row>
    <row r="147" spans="2:11" ht="13.5" thickBot="1">
      <c r="B147" s="56">
        <v>7830</v>
      </c>
      <c r="C147" s="69"/>
      <c r="D147" s="69"/>
      <c r="E147" s="72"/>
      <c r="F147" s="72"/>
      <c r="G147" s="72"/>
      <c r="H147" s="67"/>
      <c r="I147" s="73"/>
      <c r="J147" s="73"/>
      <c r="K147" s="73"/>
    </row>
    <row r="148" spans="3:11" ht="13.5" thickBot="1">
      <c r="C148" s="98"/>
      <c r="D148" s="77" t="s">
        <v>14</v>
      </c>
      <c r="E148" s="78">
        <f>SUM(E104:E147)</f>
        <v>61965</v>
      </c>
      <c r="F148" s="78">
        <f>SUM(F104:F147)</f>
        <v>74185</v>
      </c>
      <c r="G148" s="78">
        <f>SUM(G104:G147)</f>
        <v>-12220</v>
      </c>
      <c r="H148" s="79"/>
      <c r="I148" s="80">
        <f>SUM(I104:I147)</f>
        <v>75425</v>
      </c>
      <c r="J148" s="80">
        <f>SUM(J104:J147)</f>
        <v>13460</v>
      </c>
      <c r="K148" s="100"/>
    </row>
    <row r="149" spans="2:11" ht="12.75">
      <c r="B149" s="59"/>
      <c r="C149" s="113"/>
      <c r="D149" s="113"/>
      <c r="E149" s="114"/>
      <c r="F149" s="114"/>
      <c r="G149" s="114"/>
      <c r="H149" s="115"/>
      <c r="I149" s="114"/>
      <c r="J149" s="114"/>
      <c r="K149" s="114"/>
    </row>
    <row r="150" spans="2:11" ht="12.75">
      <c r="B150" s="59"/>
      <c r="C150" s="60">
        <v>6000</v>
      </c>
      <c r="D150" s="60" t="s">
        <v>121</v>
      </c>
      <c r="E150" s="62">
        <v>0</v>
      </c>
      <c r="F150" s="62">
        <v>0</v>
      </c>
      <c r="G150" s="62">
        <f aca="true" t="shared" si="14" ref="G150:G155">E150-F150</f>
        <v>0</v>
      </c>
      <c r="H150" s="67"/>
      <c r="I150" s="64">
        <f aca="true" t="shared" si="15" ref="I150:I156">E150</f>
        <v>0</v>
      </c>
      <c r="J150" s="64">
        <f aca="true" t="shared" si="16" ref="J150:J156">I150-E150</f>
        <v>0</v>
      </c>
      <c r="K150" s="64"/>
    </row>
    <row r="151" spans="2:13" ht="12.75">
      <c r="B151" s="56">
        <v>6000</v>
      </c>
      <c r="C151" s="60">
        <v>6015</v>
      </c>
      <c r="D151" s="60" t="s">
        <v>122</v>
      </c>
      <c r="E151" s="62">
        <v>0</v>
      </c>
      <c r="F151" s="62">
        <v>0</v>
      </c>
      <c r="G151" s="62">
        <f t="shared" si="14"/>
        <v>0</v>
      </c>
      <c r="H151" s="67"/>
      <c r="I151" s="64">
        <f t="shared" si="15"/>
        <v>0</v>
      </c>
      <c r="J151" s="64">
        <f t="shared" si="16"/>
        <v>0</v>
      </c>
      <c r="K151" s="64"/>
      <c r="M151" s="57"/>
    </row>
    <row r="152" spans="2:11" ht="12.75">
      <c r="B152" s="56">
        <v>6015</v>
      </c>
      <c r="C152" s="60">
        <v>6020</v>
      </c>
      <c r="D152" s="60" t="s">
        <v>123</v>
      </c>
      <c r="E152" s="62">
        <v>0</v>
      </c>
      <c r="F152" s="62">
        <v>0</v>
      </c>
      <c r="G152" s="62">
        <f t="shared" si="14"/>
        <v>0</v>
      </c>
      <c r="H152" s="67"/>
      <c r="I152" s="64">
        <f t="shared" si="15"/>
        <v>0</v>
      </c>
      <c r="J152" s="64">
        <f t="shared" si="16"/>
        <v>0</v>
      </c>
      <c r="K152" s="64"/>
    </row>
    <row r="153" spans="2:11" ht="12.75">
      <c r="B153" s="56">
        <v>6020</v>
      </c>
      <c r="C153" s="60">
        <v>6025</v>
      </c>
      <c r="D153" s="60" t="s">
        <v>124</v>
      </c>
      <c r="E153" s="62">
        <v>0</v>
      </c>
      <c r="F153" s="62">
        <v>0</v>
      </c>
      <c r="G153" s="62">
        <f t="shared" si="14"/>
        <v>0</v>
      </c>
      <c r="H153" s="67"/>
      <c r="I153" s="64">
        <f t="shared" si="15"/>
        <v>0</v>
      </c>
      <c r="J153" s="64">
        <f t="shared" si="16"/>
        <v>0</v>
      </c>
      <c r="K153" s="64"/>
    </row>
    <row r="154" spans="2:11" ht="12.75">
      <c r="B154" s="56">
        <v>6025</v>
      </c>
      <c r="C154" s="60">
        <v>6030</v>
      </c>
      <c r="D154" s="60" t="s">
        <v>125</v>
      </c>
      <c r="E154" s="62">
        <v>0</v>
      </c>
      <c r="F154" s="62">
        <v>0</v>
      </c>
      <c r="G154" s="62">
        <f t="shared" si="14"/>
        <v>0</v>
      </c>
      <c r="H154" s="67"/>
      <c r="I154" s="64">
        <f t="shared" si="15"/>
        <v>0</v>
      </c>
      <c r="J154" s="64">
        <f t="shared" si="16"/>
        <v>0</v>
      </c>
      <c r="K154" s="64"/>
    </row>
    <row r="155" spans="2:11" ht="12.75">
      <c r="B155" s="56">
        <v>6030</v>
      </c>
      <c r="C155" s="65"/>
      <c r="D155" s="65" t="s">
        <v>35</v>
      </c>
      <c r="E155" s="62">
        <v>0</v>
      </c>
      <c r="F155" s="62">
        <v>0</v>
      </c>
      <c r="G155" s="62">
        <f t="shared" si="14"/>
        <v>0</v>
      </c>
      <c r="H155" s="67"/>
      <c r="I155" s="64">
        <f t="shared" si="15"/>
        <v>0</v>
      </c>
      <c r="J155" s="64">
        <f t="shared" si="16"/>
        <v>0</v>
      </c>
      <c r="K155" s="64"/>
    </row>
    <row r="156" spans="2:11" ht="13.5" thickBot="1">
      <c r="B156" s="59"/>
      <c r="C156" s="60"/>
      <c r="D156" s="60"/>
      <c r="E156" s="62"/>
      <c r="F156" s="62"/>
      <c r="G156" s="62"/>
      <c r="H156" s="67"/>
      <c r="I156" s="64">
        <f t="shared" si="15"/>
        <v>0</v>
      </c>
      <c r="J156" s="64">
        <f t="shared" si="16"/>
        <v>0</v>
      </c>
      <c r="K156" s="64"/>
    </row>
    <row r="157" spans="3:11" ht="13.5" thickBot="1">
      <c r="C157" s="98"/>
      <c r="D157" s="77" t="s">
        <v>9</v>
      </c>
      <c r="E157" s="78">
        <f>E63-E87-E102-E148-E155</f>
        <v>-961.3859999999695</v>
      </c>
      <c r="F157" s="78">
        <f>F63-F87-F102-F148-F155</f>
        <v>-134212.75400000002</v>
      </c>
      <c r="G157" s="78">
        <f>G63-G87-G102-G148</f>
        <v>133251.36800000002</v>
      </c>
      <c r="H157" s="79"/>
      <c r="I157" s="80">
        <f>I63-I87-I102-I148-I155</f>
        <v>-140285.33299999998</v>
      </c>
      <c r="J157" s="80">
        <f>J63-J87-J102-J148-J155</f>
        <v>-139323.94700000001</v>
      </c>
      <c r="K157" s="100"/>
    </row>
    <row r="158" spans="2:11" ht="13.5" customHeight="1">
      <c r="B158" s="59"/>
      <c r="C158" s="113"/>
      <c r="D158" s="113"/>
      <c r="E158" s="114"/>
      <c r="F158" s="114"/>
      <c r="G158" s="114"/>
      <c r="H158" s="115"/>
      <c r="I158" s="114"/>
      <c r="J158" s="114"/>
      <c r="K158" s="114"/>
    </row>
    <row r="159" spans="3:11" ht="13.5" customHeight="1">
      <c r="C159" s="60"/>
      <c r="D159" s="60"/>
      <c r="E159" s="62"/>
      <c r="F159" s="62"/>
      <c r="G159" s="62"/>
      <c r="H159" s="67"/>
      <c r="I159" s="64"/>
      <c r="J159" s="64"/>
      <c r="K159" s="64"/>
    </row>
    <row r="160" spans="3:11" ht="13.5" customHeight="1">
      <c r="C160" s="60">
        <v>8050</v>
      </c>
      <c r="D160" s="60" t="s">
        <v>158</v>
      </c>
      <c r="E160" s="62">
        <v>0</v>
      </c>
      <c r="F160" s="62">
        <v>0</v>
      </c>
      <c r="G160" s="62">
        <f>E160-F160</f>
        <v>0</v>
      </c>
      <c r="H160" s="67"/>
      <c r="I160" s="64">
        <f>E160</f>
        <v>0</v>
      </c>
      <c r="J160" s="64">
        <f>I160-E160</f>
        <v>0</v>
      </c>
      <c r="K160" s="64"/>
    </row>
    <row r="161" spans="2:11" ht="13.5" customHeight="1">
      <c r="B161" s="56">
        <v>8050</v>
      </c>
      <c r="C161" s="60">
        <v>8150</v>
      </c>
      <c r="D161" s="60" t="s">
        <v>15</v>
      </c>
      <c r="E161" s="62">
        <v>0</v>
      </c>
      <c r="F161" s="62">
        <v>0</v>
      </c>
      <c r="G161" s="62">
        <f>E161-F161</f>
        <v>0</v>
      </c>
      <c r="H161" s="67"/>
      <c r="I161" s="64">
        <f>E161</f>
        <v>0</v>
      </c>
      <c r="J161" s="64">
        <f>I161-E161</f>
        <v>0</v>
      </c>
      <c r="K161" s="64"/>
    </row>
    <row r="162" spans="2:11" ht="13.5" customHeight="1">
      <c r="B162" s="56">
        <v>8150</v>
      </c>
      <c r="C162" s="60">
        <v>8151</v>
      </c>
      <c r="D162" s="60" t="s">
        <v>159</v>
      </c>
      <c r="E162" s="62">
        <v>0</v>
      </c>
      <c r="F162" s="62">
        <v>0</v>
      </c>
      <c r="G162" s="62">
        <f>E162-F162</f>
        <v>0</v>
      </c>
      <c r="H162" s="67"/>
      <c r="I162" s="64">
        <f>E162</f>
        <v>0</v>
      </c>
      <c r="J162" s="64">
        <f>I162-E162</f>
        <v>0</v>
      </c>
      <c r="K162" s="64"/>
    </row>
    <row r="163" spans="2:11" ht="13.5" customHeight="1">
      <c r="B163" s="56">
        <v>8151</v>
      </c>
      <c r="C163" s="65"/>
      <c r="D163" s="65" t="s">
        <v>32</v>
      </c>
      <c r="E163" s="62">
        <f>SUM(E161:E162)</f>
        <v>0</v>
      </c>
      <c r="F163" s="62">
        <f>SUM(F161:F162)</f>
        <v>0</v>
      </c>
      <c r="G163" s="62">
        <f>E163-F163</f>
        <v>0</v>
      </c>
      <c r="H163" s="67"/>
      <c r="I163" s="64">
        <f>SUM(I161:I162)</f>
        <v>0</v>
      </c>
      <c r="J163" s="64">
        <f>SUM(J160:J162)</f>
        <v>0</v>
      </c>
      <c r="K163" s="64"/>
    </row>
    <row r="164" spans="2:11" ht="13.5" customHeight="1" thickBot="1">
      <c r="B164" s="59"/>
      <c r="C164" s="60"/>
      <c r="D164" s="60"/>
      <c r="E164" s="62"/>
      <c r="F164" s="62"/>
      <c r="G164" s="62"/>
      <c r="H164" s="67"/>
      <c r="I164" s="64"/>
      <c r="J164" s="64"/>
      <c r="K164" s="64"/>
    </row>
    <row r="165" spans="3:11" ht="13.5" thickBot="1">
      <c r="C165" s="98"/>
      <c r="D165" s="77" t="s">
        <v>30</v>
      </c>
      <c r="E165" s="78">
        <f>E157+E163</f>
        <v>-961.3859999999695</v>
      </c>
      <c r="F165" s="78">
        <f>F157+F163</f>
        <v>-134212.75400000002</v>
      </c>
      <c r="G165" s="78">
        <f>G157+G163</f>
        <v>133251.36800000002</v>
      </c>
      <c r="H165" s="79"/>
      <c r="I165" s="80">
        <f>I157+I163</f>
        <v>-140285.33299999998</v>
      </c>
      <c r="J165" s="80">
        <f>J157+J163</f>
        <v>-139323.94700000001</v>
      </c>
      <c r="K165" s="100"/>
    </row>
    <row r="166" spans="2:7" ht="12.75">
      <c r="B166" s="59"/>
      <c r="E166" s="57"/>
      <c r="F166" s="57"/>
      <c r="G166" s="57"/>
    </row>
    <row r="167" spans="6:7" ht="15.75" customHeight="1">
      <c r="F167" s="57"/>
      <c r="G167" s="57"/>
    </row>
    <row r="168" ht="12.75">
      <c r="F168" s="57"/>
    </row>
  </sheetData>
  <sheetProtection/>
  <mergeCells count="5">
    <mergeCell ref="E4:G4"/>
    <mergeCell ref="E5:G5"/>
    <mergeCell ref="I5:K5"/>
    <mergeCell ref="C24:K24"/>
    <mergeCell ref="C65:K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66"/>
  <sheetViews>
    <sheetView zoomScale="90" zoomScaleNormal="90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3" sqref="P13"/>
    </sheetView>
  </sheetViews>
  <sheetFormatPr defaultColWidth="8.7109375" defaultRowHeight="12.75"/>
  <cols>
    <col min="1" max="1" width="1.1484375" style="56" customWidth="1"/>
    <col min="2" max="2" width="4.421875" style="56" hidden="1" customWidth="1"/>
    <col min="3" max="3" width="5.00390625" style="56" bestFit="1" customWidth="1"/>
    <col min="4" max="4" width="42.57421875" style="56" bestFit="1" customWidth="1"/>
    <col min="5" max="7" width="10.421875" style="56" customWidth="1"/>
    <col min="8" max="8" width="5.8515625" style="56" customWidth="1"/>
    <col min="9" max="9" width="12.8515625" style="56" bestFit="1" customWidth="1"/>
    <col min="10" max="10" width="22.00390625" style="56" bestFit="1" customWidth="1"/>
    <col min="11" max="13" width="0" style="56" hidden="1" customWidth="1"/>
    <col min="14" max="16384" width="8.7109375" style="56" customWidth="1"/>
  </cols>
  <sheetData>
    <row r="1" spans="4:6" ht="21">
      <c r="D1" s="107" t="s">
        <v>208</v>
      </c>
      <c r="E1" s="107" t="s">
        <v>195</v>
      </c>
      <c r="F1" s="107"/>
    </row>
    <row r="4" spans="5:10" ht="13.5" thickBot="1">
      <c r="E4" s="126"/>
      <c r="F4" s="126"/>
      <c r="G4" s="126"/>
      <c r="I4" s="58"/>
      <c r="J4" s="58"/>
    </row>
    <row r="5" spans="3:13" ht="12.75">
      <c r="C5" s="85"/>
      <c r="D5" s="86"/>
      <c r="E5" s="127" t="s">
        <v>196</v>
      </c>
      <c r="F5" s="127"/>
      <c r="G5" s="127"/>
      <c r="H5" s="87"/>
      <c r="I5" s="128" t="s">
        <v>197</v>
      </c>
      <c r="J5" s="128"/>
      <c r="L5" s="56" t="s">
        <v>211</v>
      </c>
      <c r="M5" s="56" t="s">
        <v>212</v>
      </c>
    </row>
    <row r="6" spans="3:12" ht="15" customHeight="1">
      <c r="C6" s="88"/>
      <c r="D6" s="82"/>
      <c r="E6" s="83" t="s">
        <v>199</v>
      </c>
      <c r="F6" s="83" t="s">
        <v>198</v>
      </c>
      <c r="G6" s="83" t="s">
        <v>38</v>
      </c>
      <c r="H6" s="82"/>
      <c r="I6" s="84" t="s">
        <v>192</v>
      </c>
      <c r="J6" s="84" t="s">
        <v>38</v>
      </c>
      <c r="L6" s="56" t="s">
        <v>209</v>
      </c>
    </row>
    <row r="7" spans="3:12" ht="13.5" thickBot="1">
      <c r="C7" s="90"/>
      <c r="D7" s="91" t="s">
        <v>0</v>
      </c>
      <c r="E7" s="92"/>
      <c r="F7" s="92"/>
      <c r="G7" s="92" t="s">
        <v>200</v>
      </c>
      <c r="H7" s="91"/>
      <c r="I7" s="93">
        <v>2022</v>
      </c>
      <c r="J7" s="93" t="s">
        <v>201</v>
      </c>
      <c r="L7" s="56" t="s">
        <v>210</v>
      </c>
    </row>
    <row r="8" spans="2:13" ht="12.75">
      <c r="B8" s="56">
        <v>300</v>
      </c>
      <c r="C8" s="70">
        <v>320</v>
      </c>
      <c r="D8" s="68" t="s">
        <v>2</v>
      </c>
      <c r="E8" s="74">
        <f>E50</f>
        <v>2932095.2299999995</v>
      </c>
      <c r="F8" s="74">
        <f>F50</f>
        <v>3216000</v>
      </c>
      <c r="G8" s="74">
        <f>G50</f>
        <v>-283904.77000000014</v>
      </c>
      <c r="H8" s="71"/>
      <c r="I8" s="75">
        <f>I50</f>
        <v>3479460.02</v>
      </c>
      <c r="J8" s="75">
        <f>J50</f>
        <v>547364.79</v>
      </c>
      <c r="L8" s="56">
        <v>2972095.23</v>
      </c>
      <c r="M8" s="57">
        <f>E8-L8</f>
        <v>-40000.000000000466</v>
      </c>
    </row>
    <row r="9" spans="2:13" ht="12.75">
      <c r="B9" s="56">
        <v>330</v>
      </c>
      <c r="C9" s="61">
        <v>330</v>
      </c>
      <c r="D9" s="60" t="s">
        <v>3</v>
      </c>
      <c r="E9" s="62">
        <f>E61</f>
        <v>87736.01999999999</v>
      </c>
      <c r="F9" s="62">
        <f>F61</f>
        <v>153000</v>
      </c>
      <c r="G9" s="62">
        <f>G61</f>
        <v>-65263.98</v>
      </c>
      <c r="H9" s="67"/>
      <c r="I9" s="64">
        <f>I61</f>
        <v>187736.02</v>
      </c>
      <c r="J9" s="64">
        <f>J61</f>
        <v>100000</v>
      </c>
      <c r="L9" s="56">
        <v>65313.93</v>
      </c>
      <c r="M9" s="57">
        <f aca="true" t="shared" si="0" ref="M9:M23">E9-L9</f>
        <v>22422.08999999999</v>
      </c>
    </row>
    <row r="10" spans="1:13" ht="12.75">
      <c r="A10" s="59"/>
      <c r="B10" s="59"/>
      <c r="C10" s="120"/>
      <c r="D10" s="95" t="s">
        <v>4</v>
      </c>
      <c r="E10" s="96">
        <f>SUM(E8:E9)</f>
        <v>3019831.2499999995</v>
      </c>
      <c r="F10" s="96">
        <f>SUM(F8:F9)</f>
        <v>3369000</v>
      </c>
      <c r="G10" s="96">
        <f>SUM(G8:G9)</f>
        <v>-349168.7500000001</v>
      </c>
      <c r="H10" s="82"/>
      <c r="I10" s="97">
        <f>SUM(I8:I9)</f>
        <v>3667196.04</v>
      </c>
      <c r="J10" s="97">
        <f>SUM(J8:J9)</f>
        <v>647364.79</v>
      </c>
      <c r="L10" s="56">
        <v>3037409.16</v>
      </c>
      <c r="M10" s="57">
        <f t="shared" si="0"/>
        <v>-17577.910000000615</v>
      </c>
    </row>
    <row r="11" spans="3:13" ht="12.75">
      <c r="C11" s="61"/>
      <c r="D11" s="60"/>
      <c r="E11" s="62"/>
      <c r="F11" s="62"/>
      <c r="G11" s="62"/>
      <c r="H11" s="67"/>
      <c r="I11" s="64"/>
      <c r="J11" s="64"/>
      <c r="M11" s="57">
        <f t="shared" si="0"/>
        <v>0</v>
      </c>
    </row>
    <row r="12" spans="2:13" ht="12.75">
      <c r="B12" s="56">
        <v>420</v>
      </c>
      <c r="C12" s="61">
        <v>490</v>
      </c>
      <c r="D12" s="60" t="s">
        <v>5</v>
      </c>
      <c r="E12" s="62">
        <f>E86</f>
        <v>1556385.22</v>
      </c>
      <c r="F12" s="62">
        <f>F86</f>
        <v>1568981.48</v>
      </c>
      <c r="G12" s="62">
        <f>G86</f>
        <v>-12596.25999999998</v>
      </c>
      <c r="H12" s="67"/>
      <c r="I12" s="64">
        <f>I86</f>
        <v>1390105.13</v>
      </c>
      <c r="J12" s="64">
        <f>J86</f>
        <v>-166280.09000000003</v>
      </c>
      <c r="L12" s="56">
        <v>1556385.22</v>
      </c>
      <c r="M12" s="57">
        <f t="shared" si="0"/>
        <v>0</v>
      </c>
    </row>
    <row r="13" spans="2:13" ht="12.75">
      <c r="B13" s="56">
        <v>500</v>
      </c>
      <c r="C13" s="61">
        <v>500</v>
      </c>
      <c r="D13" s="60" t="s">
        <v>6</v>
      </c>
      <c r="E13" s="62">
        <f>E101</f>
        <v>1793172.76</v>
      </c>
      <c r="F13" s="62">
        <f>F101</f>
        <v>1596016.57</v>
      </c>
      <c r="G13" s="62">
        <f>G101</f>
        <v>197156.18999999992</v>
      </c>
      <c r="H13" s="67"/>
      <c r="I13" s="64">
        <f>I101</f>
        <v>1864061.46</v>
      </c>
      <c r="J13" s="64">
        <f>J101</f>
        <v>70888.70000000011</v>
      </c>
      <c r="L13" s="56">
        <v>1793172.76</v>
      </c>
      <c r="M13" s="57">
        <f t="shared" si="0"/>
        <v>0</v>
      </c>
    </row>
    <row r="14" spans="2:13" ht="12.75">
      <c r="B14" s="56">
        <v>600</v>
      </c>
      <c r="C14" s="61">
        <v>600</v>
      </c>
      <c r="D14" s="60" t="s">
        <v>7</v>
      </c>
      <c r="E14" s="62">
        <f>E154</f>
        <v>0</v>
      </c>
      <c r="F14" s="62">
        <f>F154</f>
        <v>0</v>
      </c>
      <c r="G14" s="62">
        <f>G154</f>
        <v>0</v>
      </c>
      <c r="H14" s="67"/>
      <c r="I14" s="64">
        <f>I154</f>
        <v>0</v>
      </c>
      <c r="J14" s="64">
        <f>J154</f>
        <v>0</v>
      </c>
      <c r="L14" s="56">
        <v>0</v>
      </c>
      <c r="M14" s="57">
        <f t="shared" si="0"/>
        <v>0</v>
      </c>
    </row>
    <row r="15" spans="2:13" ht="12.75">
      <c r="B15" s="56">
        <v>610</v>
      </c>
      <c r="C15" s="61">
        <v>790</v>
      </c>
      <c r="D15" s="60" t="s">
        <v>8</v>
      </c>
      <c r="E15" s="62">
        <f>E147</f>
        <v>313636.06</v>
      </c>
      <c r="F15" s="62">
        <f>F147</f>
        <v>259317.76</v>
      </c>
      <c r="G15" s="62">
        <f>G147</f>
        <v>54318.30000000001</v>
      </c>
      <c r="H15" s="67"/>
      <c r="I15" s="64">
        <f>I147</f>
        <v>313636.06</v>
      </c>
      <c r="J15" s="64">
        <f>J147</f>
        <v>0</v>
      </c>
      <c r="L15" s="56">
        <v>313636.06</v>
      </c>
      <c r="M15" s="57">
        <f t="shared" si="0"/>
        <v>0</v>
      </c>
    </row>
    <row r="16" spans="3:13" ht="12.75">
      <c r="C16" s="61"/>
      <c r="D16" s="60"/>
      <c r="E16" s="62">
        <v>0</v>
      </c>
      <c r="F16" s="62">
        <v>0</v>
      </c>
      <c r="G16" s="62">
        <v>0</v>
      </c>
      <c r="H16" s="67"/>
      <c r="I16" s="64">
        <v>0</v>
      </c>
      <c r="J16" s="64">
        <v>0</v>
      </c>
      <c r="M16" s="57">
        <f t="shared" si="0"/>
        <v>0</v>
      </c>
    </row>
    <row r="17" spans="1:13" ht="12.75">
      <c r="A17" s="59"/>
      <c r="B17" s="59"/>
      <c r="C17" s="120"/>
      <c r="D17" s="95" t="s">
        <v>9</v>
      </c>
      <c r="E17" s="96">
        <f>E156</f>
        <v>-643362.7900000005</v>
      </c>
      <c r="F17" s="96">
        <f>F156</f>
        <v>-55315.810000000056</v>
      </c>
      <c r="G17" s="96">
        <f>G156</f>
        <v>-588046.9800000001</v>
      </c>
      <c r="H17" s="82"/>
      <c r="I17" s="97">
        <f>I156</f>
        <v>99393.39000000019</v>
      </c>
      <c r="J17" s="97">
        <f>J156</f>
        <v>742756.18</v>
      </c>
      <c r="L17" s="56">
        <v>-625784.8799999999</v>
      </c>
      <c r="M17" s="57">
        <f t="shared" si="0"/>
        <v>-17577.910000000615</v>
      </c>
    </row>
    <row r="18" spans="3:13" ht="12.75">
      <c r="C18" s="61"/>
      <c r="D18" s="60"/>
      <c r="E18" s="62"/>
      <c r="F18" s="62"/>
      <c r="G18" s="62"/>
      <c r="H18" s="67"/>
      <c r="I18" s="64"/>
      <c r="J18" s="64"/>
      <c r="M18" s="57">
        <f t="shared" si="0"/>
        <v>0</v>
      </c>
    </row>
    <row r="19" spans="2:13" ht="12.75">
      <c r="B19" s="56">
        <v>805</v>
      </c>
      <c r="C19" s="61">
        <v>805</v>
      </c>
      <c r="D19" s="60" t="s">
        <v>17</v>
      </c>
      <c r="E19" s="62">
        <f>E159</f>
        <v>-56.46</v>
      </c>
      <c r="F19" s="62">
        <f>F159</f>
        <v>382</v>
      </c>
      <c r="G19" s="62">
        <f>G159</f>
        <v>-438.46</v>
      </c>
      <c r="H19" s="67"/>
      <c r="I19" s="64">
        <f>I159</f>
        <v>-56.46</v>
      </c>
      <c r="J19" s="64">
        <f>J159</f>
        <v>0</v>
      </c>
      <c r="L19" s="56">
        <v>-56.46</v>
      </c>
      <c r="M19" s="57">
        <f t="shared" si="0"/>
        <v>0</v>
      </c>
    </row>
    <row r="20" spans="2:13" ht="12.75">
      <c r="B20" s="56">
        <v>815</v>
      </c>
      <c r="C20" s="61">
        <v>890</v>
      </c>
      <c r="D20" s="60" t="s">
        <v>16</v>
      </c>
      <c r="E20" s="62">
        <f>E162</f>
        <v>0</v>
      </c>
      <c r="F20" s="62">
        <f>F162</f>
        <v>0</v>
      </c>
      <c r="G20" s="62">
        <f>G162</f>
        <v>0</v>
      </c>
      <c r="H20" s="67"/>
      <c r="I20" s="64">
        <f>I162</f>
        <v>0</v>
      </c>
      <c r="J20" s="64">
        <f>J162</f>
        <v>0</v>
      </c>
      <c r="L20" s="56">
        <v>0</v>
      </c>
      <c r="M20" s="57">
        <f t="shared" si="0"/>
        <v>0</v>
      </c>
    </row>
    <row r="21" spans="3:13" ht="13.5" thickBot="1">
      <c r="C21" s="111"/>
      <c r="D21" s="112"/>
      <c r="E21" s="112"/>
      <c r="F21" s="112"/>
      <c r="G21" s="112"/>
      <c r="H21" s="112"/>
      <c r="I21" s="112"/>
      <c r="J21" s="112"/>
      <c r="M21" s="57">
        <f t="shared" si="0"/>
        <v>0</v>
      </c>
    </row>
    <row r="22" spans="1:13" ht="13.5" thickBot="1">
      <c r="A22" s="59"/>
      <c r="B22" s="59"/>
      <c r="C22" s="76"/>
      <c r="D22" s="77" t="s">
        <v>30</v>
      </c>
      <c r="E22" s="78">
        <f>E164</f>
        <v>-643362.7900000005</v>
      </c>
      <c r="F22" s="78">
        <f>F164</f>
        <v>-55315.810000000056</v>
      </c>
      <c r="G22" s="78">
        <f>G164</f>
        <v>-588046.9800000001</v>
      </c>
      <c r="H22" s="79"/>
      <c r="I22" s="80">
        <f>I164</f>
        <v>99393.39000000019</v>
      </c>
      <c r="J22" s="80">
        <f>J164</f>
        <v>742756.18</v>
      </c>
      <c r="L22" s="56">
        <v>-625728.4199999999</v>
      </c>
      <c r="M22" s="57">
        <f t="shared" si="0"/>
        <v>-17634.370000000577</v>
      </c>
    </row>
    <row r="23" spans="5:13" ht="13.5" thickBot="1">
      <c r="E23" s="57"/>
      <c r="F23" s="57"/>
      <c r="G23" s="57"/>
      <c r="I23" s="57"/>
      <c r="J23" s="57"/>
      <c r="M23" s="57">
        <f t="shared" si="0"/>
        <v>0</v>
      </c>
    </row>
    <row r="24" spans="3:13" ht="15" customHeight="1" thickBot="1">
      <c r="C24" s="131" t="s">
        <v>202</v>
      </c>
      <c r="D24" s="132"/>
      <c r="E24" s="132"/>
      <c r="F24" s="132"/>
      <c r="G24" s="132"/>
      <c r="H24" s="132"/>
      <c r="I24" s="132"/>
      <c r="J24" s="132"/>
      <c r="M24" s="57"/>
    </row>
    <row r="25" spans="3:13" ht="12.75">
      <c r="C25" s="68">
        <v>3000</v>
      </c>
      <c r="D25" s="68" t="s">
        <v>67</v>
      </c>
      <c r="E25" s="74">
        <v>0</v>
      </c>
      <c r="F25" s="74">
        <v>0</v>
      </c>
      <c r="G25" s="74">
        <f>E25-F25</f>
        <v>0</v>
      </c>
      <c r="H25" s="67"/>
      <c r="I25" s="75">
        <f>E25</f>
        <v>0</v>
      </c>
      <c r="J25" s="75">
        <f aca="true" t="shared" si="1" ref="J25:J49">I25-E25</f>
        <v>0</v>
      </c>
      <c r="M25" s="57"/>
    </row>
    <row r="26" spans="2:13" ht="12.75">
      <c r="B26" s="56">
        <v>3000</v>
      </c>
      <c r="C26" s="60">
        <v>3021</v>
      </c>
      <c r="D26" s="60" t="s">
        <v>68</v>
      </c>
      <c r="E26" s="62">
        <v>0</v>
      </c>
      <c r="F26" s="62">
        <v>0</v>
      </c>
      <c r="G26" s="62">
        <f>E26-F26</f>
        <v>0</v>
      </c>
      <c r="H26" s="67"/>
      <c r="I26" s="64">
        <f aca="true" t="shared" si="2" ref="I26:I49">E26</f>
        <v>0</v>
      </c>
      <c r="J26" s="64">
        <f t="shared" si="1"/>
        <v>0</v>
      </c>
      <c r="M26" s="57"/>
    </row>
    <row r="27" spans="2:13" ht="12.75">
      <c r="B27" s="56">
        <v>3021</v>
      </c>
      <c r="C27" s="60">
        <v>3100</v>
      </c>
      <c r="D27" s="60" t="s">
        <v>69</v>
      </c>
      <c r="E27" s="62">
        <v>129879.88</v>
      </c>
      <c r="F27" s="62">
        <v>220000</v>
      </c>
      <c r="G27" s="62">
        <f>E27-F27</f>
        <v>-90120.12</v>
      </c>
      <c r="H27" s="71"/>
      <c r="I27" s="64">
        <f t="shared" si="2"/>
        <v>129879.88</v>
      </c>
      <c r="J27" s="64">
        <f t="shared" si="1"/>
        <v>0</v>
      </c>
      <c r="K27" s="124">
        <f aca="true" t="shared" si="3" ref="K27:K50">E27/E$62</f>
        <v>0.04300898601536097</v>
      </c>
      <c r="L27" s="56">
        <v>129879.88</v>
      </c>
      <c r="M27" s="57">
        <f>E27-L27</f>
        <v>0</v>
      </c>
    </row>
    <row r="28" spans="2:13" ht="12.75">
      <c r="B28" s="56">
        <v>3100</v>
      </c>
      <c r="C28" s="60">
        <v>3220</v>
      </c>
      <c r="D28" s="60" t="s">
        <v>177</v>
      </c>
      <c r="E28" s="62">
        <v>1138399.39</v>
      </c>
      <c r="F28" s="62">
        <v>1200000</v>
      </c>
      <c r="G28" s="62">
        <f aca="true" t="shared" si="4" ref="G28:G45">E28-F28</f>
        <v>-61600.6100000001</v>
      </c>
      <c r="H28" s="71"/>
      <c r="I28" s="64">
        <f>E28+275000</f>
        <v>1413399.39</v>
      </c>
      <c r="J28" s="64">
        <f t="shared" si="1"/>
        <v>275000</v>
      </c>
      <c r="K28" s="124">
        <f t="shared" si="3"/>
        <v>0.3769745047840008</v>
      </c>
      <c r="L28" s="56">
        <v>1138399.39</v>
      </c>
      <c r="M28" s="57">
        <f aca="true" t="shared" si="5" ref="M28:M62">E28-L28</f>
        <v>0</v>
      </c>
    </row>
    <row r="29" spans="2:13" ht="12.75">
      <c r="B29" s="56">
        <v>3220</v>
      </c>
      <c r="C29" s="60">
        <v>3221</v>
      </c>
      <c r="D29" s="60" t="s">
        <v>70</v>
      </c>
      <c r="E29" s="62">
        <v>0</v>
      </c>
      <c r="F29" s="62">
        <v>0</v>
      </c>
      <c r="G29" s="62">
        <f t="shared" si="4"/>
        <v>0</v>
      </c>
      <c r="H29" s="71"/>
      <c r="I29" s="64">
        <f t="shared" si="2"/>
        <v>0</v>
      </c>
      <c r="J29" s="64">
        <f t="shared" si="1"/>
        <v>0</v>
      </c>
      <c r="K29" s="124">
        <f t="shared" si="3"/>
        <v>0</v>
      </c>
      <c r="L29" s="56">
        <v>0</v>
      </c>
      <c r="M29" s="57">
        <f t="shared" si="5"/>
        <v>0</v>
      </c>
    </row>
    <row r="30" spans="2:13" ht="12.75">
      <c r="B30" s="56">
        <v>3221</v>
      </c>
      <c r="C30" s="60">
        <v>3240</v>
      </c>
      <c r="D30" s="60" t="s">
        <v>71</v>
      </c>
      <c r="E30" s="62">
        <v>644011.72</v>
      </c>
      <c r="F30" s="62">
        <v>430000</v>
      </c>
      <c r="G30" s="62">
        <f t="shared" si="4"/>
        <v>214011.71999999997</v>
      </c>
      <c r="H30" s="71"/>
      <c r="I30" s="64">
        <f>E30+75000</f>
        <v>719011.72</v>
      </c>
      <c r="J30" s="64">
        <f t="shared" si="1"/>
        <v>75000</v>
      </c>
      <c r="K30" s="124">
        <f t="shared" si="3"/>
        <v>0.21326083038580387</v>
      </c>
      <c r="L30" s="56">
        <v>644011.72</v>
      </c>
      <c r="M30" s="57">
        <f t="shared" si="5"/>
        <v>0</v>
      </c>
    </row>
    <row r="31" spans="2:13" ht="12.75">
      <c r="B31" s="56">
        <v>3240</v>
      </c>
      <c r="C31" s="60">
        <v>3241</v>
      </c>
      <c r="D31" s="60" t="s">
        <v>175</v>
      </c>
      <c r="E31" s="62">
        <v>383821.83</v>
      </c>
      <c r="F31" s="62">
        <v>400000</v>
      </c>
      <c r="G31" s="62">
        <f t="shared" si="4"/>
        <v>-16178.169999999984</v>
      </c>
      <c r="H31" s="71"/>
      <c r="I31" s="64">
        <f t="shared" si="2"/>
        <v>383821.83</v>
      </c>
      <c r="J31" s="64">
        <f t="shared" si="1"/>
        <v>0</v>
      </c>
      <c r="K31" s="124">
        <f t="shared" si="3"/>
        <v>0.12710042324384851</v>
      </c>
      <c r="L31" s="56">
        <v>383821.83</v>
      </c>
      <c r="M31" s="57">
        <f t="shared" si="5"/>
        <v>0</v>
      </c>
    </row>
    <row r="32" spans="2:13" ht="12.75">
      <c r="B32" s="56">
        <v>3241</v>
      </c>
      <c r="C32" s="60">
        <v>3242</v>
      </c>
      <c r="D32" s="60" t="s">
        <v>72</v>
      </c>
      <c r="E32" s="62">
        <v>96009.67</v>
      </c>
      <c r="F32" s="62">
        <v>250000</v>
      </c>
      <c r="G32" s="62">
        <f t="shared" si="4"/>
        <v>-153990.33000000002</v>
      </c>
      <c r="H32" s="71"/>
      <c r="I32" s="64">
        <f t="shared" si="2"/>
        <v>96009.67</v>
      </c>
      <c r="J32" s="64">
        <f t="shared" si="1"/>
        <v>0</v>
      </c>
      <c r="K32" s="124">
        <f t="shared" si="3"/>
        <v>0.03179305797302416</v>
      </c>
      <c r="L32" s="56">
        <v>96009.67</v>
      </c>
      <c r="M32" s="57">
        <f t="shared" si="5"/>
        <v>0</v>
      </c>
    </row>
    <row r="33" spans="2:13" ht="12.75">
      <c r="B33" s="56">
        <v>3242</v>
      </c>
      <c r="C33" s="60">
        <v>3243</v>
      </c>
      <c r="D33" s="60" t="s">
        <v>73</v>
      </c>
      <c r="E33" s="62">
        <v>0</v>
      </c>
      <c r="F33" s="62">
        <v>0</v>
      </c>
      <c r="G33" s="62">
        <f t="shared" si="4"/>
        <v>0</v>
      </c>
      <c r="H33" s="67"/>
      <c r="I33" s="64">
        <f t="shared" si="2"/>
        <v>0</v>
      </c>
      <c r="J33" s="64">
        <f t="shared" si="1"/>
        <v>0</v>
      </c>
      <c r="K33" s="124">
        <f t="shared" si="3"/>
        <v>0</v>
      </c>
      <c r="L33" s="56">
        <v>0</v>
      </c>
      <c r="M33" s="57">
        <f t="shared" si="5"/>
        <v>0</v>
      </c>
    </row>
    <row r="34" spans="2:13" ht="12.75">
      <c r="B34" s="56">
        <v>3243</v>
      </c>
      <c r="C34" s="60">
        <v>3250</v>
      </c>
      <c r="D34" s="60" t="s">
        <v>74</v>
      </c>
      <c r="E34" s="62">
        <v>42549.96</v>
      </c>
      <c r="F34" s="62">
        <v>180000</v>
      </c>
      <c r="G34" s="62">
        <f t="shared" si="4"/>
        <v>-137450.04</v>
      </c>
      <c r="H34" s="67"/>
      <c r="I34" s="64">
        <v>180000</v>
      </c>
      <c r="J34" s="64">
        <f t="shared" si="1"/>
        <v>137450.04</v>
      </c>
      <c r="K34" s="124">
        <f t="shared" si="3"/>
        <v>0.014090178052167652</v>
      </c>
      <c r="L34" s="56">
        <v>42549.96</v>
      </c>
      <c r="M34" s="57">
        <f t="shared" si="5"/>
        <v>0</v>
      </c>
    </row>
    <row r="35" spans="2:13" ht="12.75">
      <c r="B35" s="56">
        <v>3250</v>
      </c>
      <c r="C35" s="60">
        <v>3320</v>
      </c>
      <c r="D35" s="60" t="s">
        <v>60</v>
      </c>
      <c r="E35" s="62">
        <v>276085.25</v>
      </c>
      <c r="F35" s="62">
        <v>336000</v>
      </c>
      <c r="G35" s="62">
        <f t="shared" si="4"/>
        <v>-59914.75</v>
      </c>
      <c r="H35" s="67"/>
      <c r="I35" s="64">
        <v>336000</v>
      </c>
      <c r="J35" s="64">
        <f t="shared" si="1"/>
        <v>59914.75</v>
      </c>
      <c r="K35" s="124">
        <f t="shared" si="3"/>
        <v>0.09142406550034875</v>
      </c>
      <c r="L35" s="56">
        <v>276085.25</v>
      </c>
      <c r="M35" s="57">
        <f t="shared" si="5"/>
        <v>0</v>
      </c>
    </row>
    <row r="36" spans="2:13" ht="12.75">
      <c r="B36" s="56">
        <v>3320</v>
      </c>
      <c r="C36" s="60">
        <v>3400</v>
      </c>
      <c r="D36" s="60" t="s">
        <v>75</v>
      </c>
      <c r="E36" s="62">
        <v>0</v>
      </c>
      <c r="F36" s="62">
        <v>0</v>
      </c>
      <c r="G36" s="62">
        <f t="shared" si="4"/>
        <v>0</v>
      </c>
      <c r="H36" s="67"/>
      <c r="I36" s="64">
        <f t="shared" si="2"/>
        <v>0</v>
      </c>
      <c r="J36" s="64">
        <f t="shared" si="1"/>
        <v>0</v>
      </c>
      <c r="K36" s="124">
        <f t="shared" si="3"/>
        <v>0</v>
      </c>
      <c r="L36" s="56">
        <v>0</v>
      </c>
      <c r="M36" s="57">
        <f t="shared" si="5"/>
        <v>0</v>
      </c>
    </row>
    <row r="37" spans="2:13" ht="12.75">
      <c r="B37" s="56">
        <v>3400</v>
      </c>
      <c r="C37" s="60">
        <v>3410</v>
      </c>
      <c r="D37" s="60" t="s">
        <v>76</v>
      </c>
      <c r="E37" s="62">
        <v>0</v>
      </c>
      <c r="F37" s="62">
        <v>0</v>
      </c>
      <c r="G37" s="62">
        <f t="shared" si="4"/>
        <v>0</v>
      </c>
      <c r="H37" s="67"/>
      <c r="I37" s="64">
        <f t="shared" si="2"/>
        <v>0</v>
      </c>
      <c r="J37" s="64">
        <f t="shared" si="1"/>
        <v>0</v>
      </c>
      <c r="K37" s="124">
        <f t="shared" si="3"/>
        <v>0</v>
      </c>
      <c r="L37" s="56">
        <v>0</v>
      </c>
      <c r="M37" s="57">
        <f t="shared" si="5"/>
        <v>0</v>
      </c>
    </row>
    <row r="38" spans="2:13" ht="12.75">
      <c r="B38" s="56">
        <v>3410</v>
      </c>
      <c r="C38" s="60">
        <v>3415</v>
      </c>
      <c r="D38" s="60" t="s">
        <v>77</v>
      </c>
      <c r="E38" s="62">
        <v>0</v>
      </c>
      <c r="F38" s="62">
        <v>0</v>
      </c>
      <c r="G38" s="62">
        <f t="shared" si="4"/>
        <v>0</v>
      </c>
      <c r="H38" s="67"/>
      <c r="I38" s="64">
        <f t="shared" si="2"/>
        <v>0</v>
      </c>
      <c r="J38" s="64">
        <f t="shared" si="1"/>
        <v>0</v>
      </c>
      <c r="K38" s="124">
        <f t="shared" si="3"/>
        <v>0</v>
      </c>
      <c r="L38" s="56">
        <v>0</v>
      </c>
      <c r="M38" s="57">
        <f t="shared" si="5"/>
        <v>0</v>
      </c>
    </row>
    <row r="39" spans="2:13" ht="12.75">
      <c r="B39" s="56">
        <v>3415</v>
      </c>
      <c r="C39" s="60">
        <v>3440</v>
      </c>
      <c r="D39" s="60" t="s">
        <v>78</v>
      </c>
      <c r="E39" s="62">
        <v>0</v>
      </c>
      <c r="F39" s="62">
        <v>0</v>
      </c>
      <c r="G39" s="62">
        <f t="shared" si="4"/>
        <v>0</v>
      </c>
      <c r="H39" s="67"/>
      <c r="I39" s="64">
        <f t="shared" si="2"/>
        <v>0</v>
      </c>
      <c r="J39" s="64">
        <f t="shared" si="1"/>
        <v>0</v>
      </c>
      <c r="K39" s="124">
        <f t="shared" si="3"/>
        <v>0</v>
      </c>
      <c r="L39" s="56">
        <v>0</v>
      </c>
      <c r="M39" s="57">
        <f t="shared" si="5"/>
        <v>0</v>
      </c>
    </row>
    <row r="40" spans="2:13" ht="12.75">
      <c r="B40" s="56">
        <v>3440</v>
      </c>
      <c r="C40" s="60">
        <v>3442</v>
      </c>
      <c r="D40" s="60" t="s">
        <v>79</v>
      </c>
      <c r="E40" s="62">
        <v>2294</v>
      </c>
      <c r="F40" s="62">
        <v>0</v>
      </c>
      <c r="G40" s="62">
        <f t="shared" si="4"/>
        <v>2294</v>
      </c>
      <c r="H40" s="67"/>
      <c r="I40" s="64">
        <f t="shared" si="2"/>
        <v>2294</v>
      </c>
      <c r="J40" s="64">
        <f t="shared" si="1"/>
        <v>0</v>
      </c>
      <c r="K40" s="124">
        <f t="shared" si="3"/>
        <v>0.000759645096062901</v>
      </c>
      <c r="L40" s="56">
        <v>2294</v>
      </c>
      <c r="M40" s="57">
        <f t="shared" si="5"/>
        <v>0</v>
      </c>
    </row>
    <row r="41" spans="2:13" ht="12.75">
      <c r="B41" s="56">
        <v>3442</v>
      </c>
      <c r="C41" s="60">
        <v>3500</v>
      </c>
      <c r="D41" s="60" t="s">
        <v>80</v>
      </c>
      <c r="E41" s="62">
        <v>0</v>
      </c>
      <c r="F41" s="62">
        <v>0</v>
      </c>
      <c r="G41" s="62">
        <f t="shared" si="4"/>
        <v>0</v>
      </c>
      <c r="H41" s="67"/>
      <c r="I41" s="64">
        <f t="shared" si="2"/>
        <v>0</v>
      </c>
      <c r="J41" s="64">
        <f t="shared" si="1"/>
        <v>0</v>
      </c>
      <c r="K41" s="124">
        <f t="shared" si="3"/>
        <v>0</v>
      </c>
      <c r="L41" s="56">
        <v>0</v>
      </c>
      <c r="M41" s="57">
        <f t="shared" si="5"/>
        <v>0</v>
      </c>
    </row>
    <row r="42" spans="2:13" ht="12.75">
      <c r="B42" s="56">
        <v>3500</v>
      </c>
      <c r="C42" s="60">
        <v>3501</v>
      </c>
      <c r="D42" s="60" t="s">
        <v>81</v>
      </c>
      <c r="E42" s="62">
        <v>219043.53</v>
      </c>
      <c r="F42" s="62">
        <v>200000</v>
      </c>
      <c r="G42" s="62">
        <f t="shared" si="4"/>
        <v>19043.53</v>
      </c>
      <c r="H42" s="67"/>
      <c r="I42" s="64">
        <f t="shared" si="2"/>
        <v>219043.53</v>
      </c>
      <c r="J42" s="64">
        <f t="shared" si="1"/>
        <v>0</v>
      </c>
      <c r="K42" s="124">
        <f t="shared" si="3"/>
        <v>0.07253502327323755</v>
      </c>
      <c r="L42" s="56">
        <v>219043.53</v>
      </c>
      <c r="M42" s="57">
        <f t="shared" si="5"/>
        <v>0</v>
      </c>
    </row>
    <row r="43" spans="2:13" ht="12.75">
      <c r="B43" s="56">
        <v>3501</v>
      </c>
      <c r="C43" s="60">
        <v>3600</v>
      </c>
      <c r="D43" s="60" t="s">
        <v>82</v>
      </c>
      <c r="E43" s="62">
        <v>0</v>
      </c>
      <c r="F43" s="62">
        <v>0</v>
      </c>
      <c r="G43" s="62">
        <f t="shared" si="4"/>
        <v>0</v>
      </c>
      <c r="H43" s="67"/>
      <c r="I43" s="64">
        <f t="shared" si="2"/>
        <v>0</v>
      </c>
      <c r="J43" s="64">
        <f t="shared" si="1"/>
        <v>0</v>
      </c>
      <c r="K43" s="124">
        <f t="shared" si="3"/>
        <v>0</v>
      </c>
      <c r="L43" s="56">
        <v>0</v>
      </c>
      <c r="M43" s="57">
        <f t="shared" si="5"/>
        <v>0</v>
      </c>
    </row>
    <row r="44" spans="2:13" ht="12.75">
      <c r="B44" s="56">
        <v>3600</v>
      </c>
      <c r="C44" s="60">
        <v>3601</v>
      </c>
      <c r="D44" s="60" t="s">
        <v>83</v>
      </c>
      <c r="E44" s="62">
        <v>0</v>
      </c>
      <c r="F44" s="62">
        <v>0</v>
      </c>
      <c r="G44" s="62">
        <f t="shared" si="4"/>
        <v>0</v>
      </c>
      <c r="H44" s="67"/>
      <c r="I44" s="64">
        <f t="shared" si="2"/>
        <v>0</v>
      </c>
      <c r="J44" s="64">
        <f t="shared" si="1"/>
        <v>0</v>
      </c>
      <c r="K44" s="124">
        <f t="shared" si="3"/>
        <v>0</v>
      </c>
      <c r="L44" s="56">
        <v>0</v>
      </c>
      <c r="M44" s="57">
        <f t="shared" si="5"/>
        <v>0</v>
      </c>
    </row>
    <row r="45" spans="2:13" ht="12.75">
      <c r="B45" s="56">
        <v>3601</v>
      </c>
      <c r="C45" s="60">
        <v>3602</v>
      </c>
      <c r="D45" s="60" t="s">
        <v>84</v>
      </c>
      <c r="E45" s="62">
        <v>0</v>
      </c>
      <c r="F45" s="62">
        <v>0</v>
      </c>
      <c r="G45" s="62">
        <f t="shared" si="4"/>
        <v>0</v>
      </c>
      <c r="H45" s="67"/>
      <c r="I45" s="64">
        <f t="shared" si="2"/>
        <v>0</v>
      </c>
      <c r="J45" s="64">
        <f t="shared" si="1"/>
        <v>0</v>
      </c>
      <c r="K45" s="124">
        <f t="shared" si="3"/>
        <v>0</v>
      </c>
      <c r="L45" s="56">
        <v>0</v>
      </c>
      <c r="M45" s="57">
        <f t="shared" si="5"/>
        <v>0</v>
      </c>
    </row>
    <row r="46" spans="2:13" ht="12.75">
      <c r="B46" s="56">
        <v>3602</v>
      </c>
      <c r="C46" s="60">
        <v>3604</v>
      </c>
      <c r="D46" s="60" t="s">
        <v>85</v>
      </c>
      <c r="E46" s="62">
        <v>0</v>
      </c>
      <c r="F46" s="62">
        <v>0</v>
      </c>
      <c r="G46" s="62">
        <f>E46-F46</f>
        <v>0</v>
      </c>
      <c r="H46" s="67"/>
      <c r="I46" s="64">
        <f t="shared" si="2"/>
        <v>0</v>
      </c>
      <c r="J46" s="64">
        <f t="shared" si="1"/>
        <v>0</v>
      </c>
      <c r="K46" s="124">
        <f t="shared" si="3"/>
        <v>0</v>
      </c>
      <c r="L46" s="56">
        <v>0</v>
      </c>
      <c r="M46" s="57">
        <f t="shared" si="5"/>
        <v>0</v>
      </c>
    </row>
    <row r="47" spans="2:13" ht="12.75">
      <c r="B47" s="56">
        <v>3604</v>
      </c>
      <c r="C47" s="60">
        <v>3700</v>
      </c>
      <c r="D47" s="60" t="s">
        <v>86</v>
      </c>
      <c r="E47" s="62">
        <v>0</v>
      </c>
      <c r="F47" s="62">
        <v>0</v>
      </c>
      <c r="G47" s="62">
        <f>E47-F47</f>
        <v>0</v>
      </c>
      <c r="H47" s="67"/>
      <c r="I47" s="64">
        <f t="shared" si="2"/>
        <v>0</v>
      </c>
      <c r="J47" s="64">
        <f t="shared" si="1"/>
        <v>0</v>
      </c>
      <c r="K47" s="124">
        <f t="shared" si="3"/>
        <v>0</v>
      </c>
      <c r="L47" s="56">
        <v>0</v>
      </c>
      <c r="M47" s="57">
        <f t="shared" si="5"/>
        <v>0</v>
      </c>
    </row>
    <row r="48" spans="2:13" ht="12.75">
      <c r="B48" s="56">
        <v>3700</v>
      </c>
      <c r="C48" s="60">
        <v>3925</v>
      </c>
      <c r="D48" s="60" t="s">
        <v>28</v>
      </c>
      <c r="E48" s="62">
        <v>0</v>
      </c>
      <c r="F48" s="62">
        <v>0</v>
      </c>
      <c r="G48" s="62">
        <f>E48-F48</f>
        <v>0</v>
      </c>
      <c r="H48" s="67"/>
      <c r="I48" s="64">
        <f t="shared" si="2"/>
        <v>0</v>
      </c>
      <c r="J48" s="64">
        <f t="shared" si="1"/>
        <v>0</v>
      </c>
      <c r="K48" s="124">
        <f t="shared" si="3"/>
        <v>0</v>
      </c>
      <c r="L48" s="56">
        <v>0</v>
      </c>
      <c r="M48" s="57">
        <f t="shared" si="5"/>
        <v>0</v>
      </c>
    </row>
    <row r="49" spans="2:13" ht="12.75">
      <c r="B49" s="56">
        <v>3925</v>
      </c>
      <c r="C49" s="60">
        <v>3950</v>
      </c>
      <c r="D49" s="60" t="s">
        <v>161</v>
      </c>
      <c r="E49" s="62">
        <v>0</v>
      </c>
      <c r="F49" s="62">
        <v>0</v>
      </c>
      <c r="G49" s="62">
        <f>E49-F49</f>
        <v>0</v>
      </c>
      <c r="H49" s="67"/>
      <c r="I49" s="64">
        <f t="shared" si="2"/>
        <v>0</v>
      </c>
      <c r="J49" s="64">
        <f t="shared" si="1"/>
        <v>0</v>
      </c>
      <c r="K49" s="124">
        <f t="shared" si="3"/>
        <v>0</v>
      </c>
      <c r="L49" s="56">
        <v>0</v>
      </c>
      <c r="M49" s="57">
        <f t="shared" si="5"/>
        <v>0</v>
      </c>
    </row>
    <row r="50" spans="2:13" ht="12.75">
      <c r="B50" s="56">
        <v>3950</v>
      </c>
      <c r="C50" s="104"/>
      <c r="D50" s="104" t="s">
        <v>11</v>
      </c>
      <c r="E50" s="105">
        <f>SUM(E25:E49)</f>
        <v>2932095.2299999995</v>
      </c>
      <c r="F50" s="105">
        <f>SUM(F25:F49)</f>
        <v>3216000</v>
      </c>
      <c r="G50" s="105">
        <f>SUM(G25:G49)</f>
        <v>-283904.77000000014</v>
      </c>
      <c r="H50" s="82"/>
      <c r="I50" s="99">
        <f>SUM(I25:I49)</f>
        <v>3479460.02</v>
      </c>
      <c r="J50" s="99">
        <f>SUM(J25:J49)</f>
        <v>547364.79</v>
      </c>
      <c r="K50" s="124">
        <f t="shared" si="3"/>
        <v>0.970946714323855</v>
      </c>
      <c r="L50" s="56">
        <v>2932095.2299999995</v>
      </c>
      <c r="M50" s="57">
        <f t="shared" si="5"/>
        <v>0</v>
      </c>
    </row>
    <row r="51" spans="3:13" ht="18.75" customHeight="1">
      <c r="C51" s="60"/>
      <c r="D51" s="60"/>
      <c r="E51" s="62"/>
      <c r="F51" s="62"/>
      <c r="G51" s="62"/>
      <c r="H51" s="67"/>
      <c r="I51" s="64"/>
      <c r="J51" s="64"/>
      <c r="M51" s="57">
        <f t="shared" si="5"/>
        <v>0</v>
      </c>
    </row>
    <row r="52" spans="3:13" ht="12.75">
      <c r="C52" s="60">
        <v>3810</v>
      </c>
      <c r="D52" s="60" t="s">
        <v>87</v>
      </c>
      <c r="E52" s="62">
        <v>38286.02</v>
      </c>
      <c r="F52" s="62">
        <v>90000</v>
      </c>
      <c r="G52" s="62">
        <f>E52-F52</f>
        <v>-51713.98</v>
      </c>
      <c r="H52" s="67"/>
      <c r="I52" s="64">
        <f>E52</f>
        <v>38286.02</v>
      </c>
      <c r="J52" s="64">
        <f aca="true" t="shared" si="6" ref="J52:J60">I52-E52</f>
        <v>0</v>
      </c>
      <c r="L52" s="56">
        <v>38286.02</v>
      </c>
      <c r="M52" s="57">
        <f t="shared" si="5"/>
        <v>0</v>
      </c>
    </row>
    <row r="53" spans="2:13" ht="12.75">
      <c r="B53" s="56">
        <v>3810</v>
      </c>
      <c r="C53" s="60">
        <v>3811</v>
      </c>
      <c r="D53" s="60" t="s">
        <v>88</v>
      </c>
      <c r="E53" s="62">
        <v>0</v>
      </c>
      <c r="F53" s="62">
        <v>0</v>
      </c>
      <c r="G53" s="62">
        <f aca="true" t="shared" si="7" ref="G53:G60">E53-F53</f>
        <v>0</v>
      </c>
      <c r="H53" s="67"/>
      <c r="I53" s="64">
        <f aca="true" t="shared" si="8" ref="I53:I60">E53</f>
        <v>0</v>
      </c>
      <c r="J53" s="64">
        <f t="shared" si="6"/>
        <v>0</v>
      </c>
      <c r="L53" s="56">
        <v>0</v>
      </c>
      <c r="M53" s="57">
        <f t="shared" si="5"/>
        <v>0</v>
      </c>
    </row>
    <row r="54" spans="2:13" ht="12.75">
      <c r="B54" s="56">
        <v>3811</v>
      </c>
      <c r="C54" s="60">
        <v>3850</v>
      </c>
      <c r="D54" s="60" t="s">
        <v>89</v>
      </c>
      <c r="E54" s="62">
        <v>40000</v>
      </c>
      <c r="F54" s="62">
        <v>0</v>
      </c>
      <c r="G54" s="62">
        <f t="shared" si="7"/>
        <v>40000</v>
      </c>
      <c r="H54" s="67"/>
      <c r="I54" s="64">
        <v>140000</v>
      </c>
      <c r="J54" s="64">
        <f t="shared" si="6"/>
        <v>100000</v>
      </c>
      <c r="L54" s="56">
        <v>40000</v>
      </c>
      <c r="M54" s="57">
        <f t="shared" si="5"/>
        <v>0</v>
      </c>
    </row>
    <row r="55" spans="2:13" ht="12.75">
      <c r="B55" s="56">
        <v>3850</v>
      </c>
      <c r="C55" s="60">
        <v>3951</v>
      </c>
      <c r="D55" s="60" t="s">
        <v>90</v>
      </c>
      <c r="E55" s="62">
        <v>0</v>
      </c>
      <c r="F55" s="62">
        <v>0</v>
      </c>
      <c r="G55" s="62">
        <f t="shared" si="7"/>
        <v>0</v>
      </c>
      <c r="H55" s="67"/>
      <c r="I55" s="64">
        <f t="shared" si="8"/>
        <v>0</v>
      </c>
      <c r="J55" s="64">
        <f t="shared" si="6"/>
        <v>0</v>
      </c>
      <c r="L55" s="56">
        <v>0</v>
      </c>
      <c r="M55" s="57">
        <f t="shared" si="5"/>
        <v>0</v>
      </c>
    </row>
    <row r="56" spans="2:13" ht="12.75">
      <c r="B56" s="56">
        <v>3951</v>
      </c>
      <c r="C56" s="60">
        <v>3955</v>
      </c>
      <c r="D56" s="60" t="s">
        <v>91</v>
      </c>
      <c r="E56" s="62">
        <v>0</v>
      </c>
      <c r="F56" s="62">
        <v>0</v>
      </c>
      <c r="G56" s="62">
        <f t="shared" si="7"/>
        <v>0</v>
      </c>
      <c r="H56" s="67"/>
      <c r="I56" s="64">
        <f t="shared" si="8"/>
        <v>0</v>
      </c>
      <c r="J56" s="64">
        <f t="shared" si="6"/>
        <v>0</v>
      </c>
      <c r="L56" s="56">
        <v>0</v>
      </c>
      <c r="M56" s="57">
        <f t="shared" si="5"/>
        <v>0</v>
      </c>
    </row>
    <row r="57" spans="2:13" ht="12.75">
      <c r="B57" s="56">
        <v>3955</v>
      </c>
      <c r="C57" s="60">
        <v>3960</v>
      </c>
      <c r="D57" s="60" t="s">
        <v>92</v>
      </c>
      <c r="E57" s="62">
        <v>0</v>
      </c>
      <c r="F57" s="62">
        <v>0</v>
      </c>
      <c r="G57" s="62">
        <f t="shared" si="7"/>
        <v>0</v>
      </c>
      <c r="H57" s="67"/>
      <c r="I57" s="64">
        <f t="shared" si="8"/>
        <v>0</v>
      </c>
      <c r="J57" s="64">
        <f t="shared" si="6"/>
        <v>0</v>
      </c>
      <c r="L57" s="56">
        <v>0</v>
      </c>
      <c r="M57" s="57">
        <f t="shared" si="5"/>
        <v>0</v>
      </c>
    </row>
    <row r="58" spans="2:13" ht="12.75">
      <c r="B58" s="56">
        <v>3960</v>
      </c>
      <c r="C58" s="60">
        <v>3970</v>
      </c>
      <c r="D58" s="60" t="s">
        <v>89</v>
      </c>
      <c r="E58" s="62">
        <v>0</v>
      </c>
      <c r="F58" s="62">
        <v>0</v>
      </c>
      <c r="G58" s="62">
        <f t="shared" si="7"/>
        <v>0</v>
      </c>
      <c r="H58" s="67"/>
      <c r="I58" s="64">
        <f t="shared" si="8"/>
        <v>0</v>
      </c>
      <c r="J58" s="64">
        <f t="shared" si="6"/>
        <v>0</v>
      </c>
      <c r="L58" s="56">
        <v>0</v>
      </c>
      <c r="M58" s="57">
        <f t="shared" si="5"/>
        <v>0</v>
      </c>
    </row>
    <row r="59" spans="2:13" ht="12.75">
      <c r="B59" s="56">
        <v>3970</v>
      </c>
      <c r="C59" s="60">
        <v>3975</v>
      </c>
      <c r="D59" s="60" t="s">
        <v>93</v>
      </c>
      <c r="E59" s="62">
        <v>0</v>
      </c>
      <c r="F59" s="62">
        <v>0</v>
      </c>
      <c r="G59" s="62">
        <f t="shared" si="7"/>
        <v>0</v>
      </c>
      <c r="H59" s="67"/>
      <c r="I59" s="64">
        <f t="shared" si="8"/>
        <v>0</v>
      </c>
      <c r="J59" s="64">
        <f t="shared" si="6"/>
        <v>0</v>
      </c>
      <c r="L59" s="56">
        <v>0</v>
      </c>
      <c r="M59" s="57">
        <f t="shared" si="5"/>
        <v>0</v>
      </c>
    </row>
    <row r="60" spans="2:13" ht="12.75">
      <c r="B60" s="56">
        <v>3975</v>
      </c>
      <c r="C60" s="60">
        <v>3990</v>
      </c>
      <c r="D60" s="60" t="s">
        <v>61</v>
      </c>
      <c r="E60" s="62">
        <v>9450</v>
      </c>
      <c r="F60" s="62">
        <v>63000</v>
      </c>
      <c r="G60" s="62">
        <f t="shared" si="7"/>
        <v>-53550</v>
      </c>
      <c r="H60" s="67"/>
      <c r="I60" s="64">
        <f t="shared" si="8"/>
        <v>9450</v>
      </c>
      <c r="J60" s="64">
        <f t="shared" si="6"/>
        <v>0</v>
      </c>
      <c r="L60" s="56">
        <v>9450</v>
      </c>
      <c r="M60" s="57">
        <f t="shared" si="5"/>
        <v>0</v>
      </c>
    </row>
    <row r="61" spans="2:13" ht="13.5" thickBot="1">
      <c r="B61" s="56">
        <v>3990</v>
      </c>
      <c r="C61" s="69"/>
      <c r="D61" s="69" t="s">
        <v>31</v>
      </c>
      <c r="E61" s="72">
        <f>SUM(E52:E60)</f>
        <v>87736.01999999999</v>
      </c>
      <c r="F61" s="72">
        <f>SUM(F52:F60)</f>
        <v>153000</v>
      </c>
      <c r="G61" s="72">
        <f>SUM(G52:G60)</f>
        <v>-65263.98</v>
      </c>
      <c r="H61" s="67"/>
      <c r="I61" s="64">
        <f>SUM(I52:I60)</f>
        <v>187736.02</v>
      </c>
      <c r="J61" s="73">
        <f>SUM(J52:J60)</f>
        <v>100000</v>
      </c>
      <c r="L61" s="56">
        <v>87736.01999999999</v>
      </c>
      <c r="M61" s="57">
        <f t="shared" si="5"/>
        <v>0</v>
      </c>
    </row>
    <row r="62" spans="3:13" ht="19.5" customHeight="1" thickBot="1">
      <c r="C62" s="98"/>
      <c r="D62" s="77" t="s">
        <v>4</v>
      </c>
      <c r="E62" s="78">
        <f>E50+E61</f>
        <v>3019831.2499999995</v>
      </c>
      <c r="F62" s="78">
        <f>F50+F61</f>
        <v>3369000</v>
      </c>
      <c r="G62" s="78">
        <f>G50+G61</f>
        <v>-349168.7500000001</v>
      </c>
      <c r="H62" s="79"/>
      <c r="I62" s="80">
        <f>I50+I61</f>
        <v>3667196.04</v>
      </c>
      <c r="J62" s="80">
        <f>J50+J61</f>
        <v>647364.79</v>
      </c>
      <c r="L62" s="56">
        <v>3019831.2499999995</v>
      </c>
      <c r="M62" s="57">
        <f t="shared" si="5"/>
        <v>0</v>
      </c>
    </row>
    <row r="63" spans="3:13" ht="19.5" customHeight="1" thickBot="1">
      <c r="C63" s="108"/>
      <c r="D63" s="108"/>
      <c r="E63" s="109"/>
      <c r="F63" s="109"/>
      <c r="G63" s="109"/>
      <c r="H63" s="106"/>
      <c r="I63" s="109"/>
      <c r="J63" s="109"/>
      <c r="M63" s="57"/>
    </row>
    <row r="64" spans="2:13" ht="13.5" thickBot="1">
      <c r="B64" s="59"/>
      <c r="C64" s="131" t="s">
        <v>203</v>
      </c>
      <c r="D64" s="132"/>
      <c r="E64" s="132"/>
      <c r="F64" s="132"/>
      <c r="G64" s="132"/>
      <c r="H64" s="132"/>
      <c r="I64" s="132"/>
      <c r="J64" s="132"/>
      <c r="M64" s="57">
        <f>E63-L64</f>
        <v>0</v>
      </c>
    </row>
    <row r="65" spans="3:13" ht="12.75">
      <c r="C65" s="68">
        <v>4005</v>
      </c>
      <c r="D65" s="68" t="s">
        <v>94</v>
      </c>
      <c r="E65" s="74">
        <v>123493</v>
      </c>
      <c r="F65" s="74">
        <v>96175</v>
      </c>
      <c r="G65" s="74">
        <f>E65-F65</f>
        <v>27318</v>
      </c>
      <c r="H65" s="67"/>
      <c r="I65" s="75">
        <f>E65</f>
        <v>123493</v>
      </c>
      <c r="J65" s="75">
        <f aca="true" t="shared" si="9" ref="J65:J85">I65-E65</f>
        <v>0</v>
      </c>
      <c r="L65" s="56">
        <v>123493</v>
      </c>
      <c r="M65" s="57">
        <f>E65-L65</f>
        <v>0</v>
      </c>
    </row>
    <row r="66" spans="2:13" ht="12.75">
      <c r="B66" s="56">
        <v>4005</v>
      </c>
      <c r="C66" s="60">
        <v>4030</v>
      </c>
      <c r="D66" s="60" t="s">
        <v>95</v>
      </c>
      <c r="E66" s="62">
        <v>88745</v>
      </c>
      <c r="F66" s="62">
        <v>262293</v>
      </c>
      <c r="G66" s="62">
        <f aca="true" t="shared" si="10" ref="G66:G85">E66-F66</f>
        <v>-173548</v>
      </c>
      <c r="H66" s="67"/>
      <c r="I66" s="64">
        <f>E66</f>
        <v>88745</v>
      </c>
      <c r="J66" s="64">
        <f t="shared" si="9"/>
        <v>0</v>
      </c>
      <c r="L66" s="56">
        <v>88745</v>
      </c>
      <c r="M66" s="57">
        <f aca="true" t="shared" si="11" ref="M66:M86">E66-L66</f>
        <v>0</v>
      </c>
    </row>
    <row r="67" spans="2:13" ht="12.75">
      <c r="B67" s="56">
        <v>4030</v>
      </c>
      <c r="C67" s="60">
        <v>4031</v>
      </c>
      <c r="D67" s="60" t="s">
        <v>96</v>
      </c>
      <c r="E67" s="62">
        <v>0</v>
      </c>
      <c r="F67" s="62">
        <v>0</v>
      </c>
      <c r="G67" s="62">
        <f t="shared" si="10"/>
        <v>0</v>
      </c>
      <c r="H67" s="67"/>
      <c r="I67" s="64">
        <f aca="true" t="shared" si="12" ref="I67:I81">E67</f>
        <v>0</v>
      </c>
      <c r="J67" s="64">
        <f t="shared" si="9"/>
        <v>0</v>
      </c>
      <c r="L67" s="56">
        <v>0</v>
      </c>
      <c r="M67" s="57">
        <f t="shared" si="11"/>
        <v>0</v>
      </c>
    </row>
    <row r="68" spans="2:13" ht="12.75">
      <c r="B68" s="56">
        <v>4031</v>
      </c>
      <c r="C68" s="60">
        <v>4035</v>
      </c>
      <c r="D68" s="60" t="s">
        <v>97</v>
      </c>
      <c r="E68" s="62">
        <v>0</v>
      </c>
      <c r="F68" s="62">
        <v>75000</v>
      </c>
      <c r="G68" s="62">
        <f t="shared" si="10"/>
        <v>-75000</v>
      </c>
      <c r="H68" s="67"/>
      <c r="I68" s="64">
        <f t="shared" si="12"/>
        <v>0</v>
      </c>
      <c r="J68" s="64">
        <f t="shared" si="9"/>
        <v>0</v>
      </c>
      <c r="L68" s="56">
        <v>0</v>
      </c>
      <c r="M68" s="57">
        <f t="shared" si="11"/>
        <v>0</v>
      </c>
    </row>
    <row r="69" spans="2:13" ht="12.75">
      <c r="B69" s="56">
        <v>4035</v>
      </c>
      <c r="C69" s="60">
        <v>4036</v>
      </c>
      <c r="D69" s="60" t="s">
        <v>98</v>
      </c>
      <c r="E69" s="62">
        <v>0</v>
      </c>
      <c r="F69" s="62">
        <v>0</v>
      </c>
      <c r="G69" s="62">
        <f t="shared" si="10"/>
        <v>0</v>
      </c>
      <c r="H69" s="67"/>
      <c r="I69" s="64">
        <f t="shared" si="12"/>
        <v>0</v>
      </c>
      <c r="J69" s="64">
        <f t="shared" si="9"/>
        <v>0</v>
      </c>
      <c r="L69" s="56">
        <v>0</v>
      </c>
      <c r="M69" s="57">
        <f t="shared" si="11"/>
        <v>0</v>
      </c>
    </row>
    <row r="70" spans="2:13" ht="12.75">
      <c r="B70" s="56">
        <v>4036</v>
      </c>
      <c r="C70" s="60">
        <v>4100</v>
      </c>
      <c r="D70" s="60" t="s">
        <v>99</v>
      </c>
      <c r="E70" s="62">
        <v>0</v>
      </c>
      <c r="F70" s="62">
        <v>0</v>
      </c>
      <c r="G70" s="62">
        <f t="shared" si="10"/>
        <v>0</v>
      </c>
      <c r="H70" s="67"/>
      <c r="I70" s="64">
        <f t="shared" si="12"/>
        <v>0</v>
      </c>
      <c r="J70" s="64">
        <f t="shared" si="9"/>
        <v>0</v>
      </c>
      <c r="L70" s="56">
        <v>0</v>
      </c>
      <c r="M70" s="57">
        <f t="shared" si="11"/>
        <v>0</v>
      </c>
    </row>
    <row r="71" spans="2:13" ht="12.75">
      <c r="B71" s="56">
        <v>4100</v>
      </c>
      <c r="C71" s="60">
        <v>4101</v>
      </c>
      <c r="D71" s="60" t="s">
        <v>100</v>
      </c>
      <c r="E71" s="62">
        <v>25050</v>
      </c>
      <c r="F71" s="62">
        <v>0</v>
      </c>
      <c r="G71" s="62">
        <f t="shared" si="10"/>
        <v>25050</v>
      </c>
      <c r="H71" s="67"/>
      <c r="I71" s="64">
        <f t="shared" si="12"/>
        <v>25050</v>
      </c>
      <c r="J71" s="64">
        <f t="shared" si="9"/>
        <v>0</v>
      </c>
      <c r="L71" s="56">
        <v>25050</v>
      </c>
      <c r="M71" s="57">
        <f t="shared" si="11"/>
        <v>0</v>
      </c>
    </row>
    <row r="72" spans="2:13" ht="12.75">
      <c r="B72" s="56">
        <v>4101</v>
      </c>
      <c r="C72" s="60">
        <v>4102</v>
      </c>
      <c r="D72" s="60" t="s">
        <v>101</v>
      </c>
      <c r="E72" s="62">
        <v>2058</v>
      </c>
      <c r="F72" s="62">
        <v>0</v>
      </c>
      <c r="G72" s="62">
        <f t="shared" si="10"/>
        <v>2058</v>
      </c>
      <c r="H72" s="67"/>
      <c r="I72" s="64">
        <f t="shared" si="12"/>
        <v>2058</v>
      </c>
      <c r="J72" s="64">
        <f t="shared" si="9"/>
        <v>0</v>
      </c>
      <c r="L72" s="56">
        <v>2058</v>
      </c>
      <c r="M72" s="57">
        <f t="shared" si="11"/>
        <v>0</v>
      </c>
    </row>
    <row r="73" spans="2:13" ht="12.75">
      <c r="B73" s="56">
        <v>4102</v>
      </c>
      <c r="C73" s="60">
        <v>4104</v>
      </c>
      <c r="D73" s="60" t="s">
        <v>102</v>
      </c>
      <c r="E73" s="62">
        <v>133160.34</v>
      </c>
      <c r="F73" s="62">
        <v>180000</v>
      </c>
      <c r="G73" s="62">
        <f t="shared" si="10"/>
        <v>-46839.66</v>
      </c>
      <c r="H73" s="67"/>
      <c r="I73" s="64">
        <f>F73</f>
        <v>180000</v>
      </c>
      <c r="J73" s="64">
        <f t="shared" si="9"/>
        <v>46839.66</v>
      </c>
      <c r="L73" s="56">
        <v>133160.34</v>
      </c>
      <c r="M73" s="57">
        <f t="shared" si="11"/>
        <v>0</v>
      </c>
    </row>
    <row r="74" spans="2:13" ht="12.75">
      <c r="B74" s="56">
        <v>4104</v>
      </c>
      <c r="C74" s="60">
        <v>4110</v>
      </c>
      <c r="D74" s="60" t="s">
        <v>33</v>
      </c>
      <c r="E74" s="62">
        <v>139444.47</v>
      </c>
      <c r="F74" s="62">
        <v>150000</v>
      </c>
      <c r="G74" s="62">
        <f t="shared" si="10"/>
        <v>-10555.529999999999</v>
      </c>
      <c r="H74" s="67"/>
      <c r="I74" s="64">
        <f>F74</f>
        <v>150000</v>
      </c>
      <c r="J74" s="64">
        <f t="shared" si="9"/>
        <v>10555.529999999999</v>
      </c>
      <c r="L74" s="56">
        <v>139444.47</v>
      </c>
      <c r="M74" s="57">
        <f t="shared" si="11"/>
        <v>0</v>
      </c>
    </row>
    <row r="75" spans="2:13" ht="12.75">
      <c r="B75" s="56">
        <v>4110</v>
      </c>
      <c r="C75" s="60">
        <v>4120</v>
      </c>
      <c r="D75" s="60" t="s">
        <v>103</v>
      </c>
      <c r="E75" s="62">
        <v>57953.4</v>
      </c>
      <c r="F75" s="62">
        <v>60000</v>
      </c>
      <c r="G75" s="62">
        <f t="shared" si="10"/>
        <v>-2046.5999999999985</v>
      </c>
      <c r="H75" s="67"/>
      <c r="I75" s="64">
        <f t="shared" si="12"/>
        <v>57953.4</v>
      </c>
      <c r="J75" s="64">
        <f t="shared" si="9"/>
        <v>0</v>
      </c>
      <c r="L75" s="56">
        <v>57953.4</v>
      </c>
      <c r="M75" s="57">
        <f t="shared" si="11"/>
        <v>0</v>
      </c>
    </row>
    <row r="76" spans="2:13" ht="12.75">
      <c r="B76" s="56">
        <v>4120</v>
      </c>
      <c r="C76" s="60">
        <v>4121</v>
      </c>
      <c r="D76" s="60" t="s">
        <v>104</v>
      </c>
      <c r="E76" s="62">
        <v>142855.73</v>
      </c>
      <c r="F76" s="62">
        <v>65513.48</v>
      </c>
      <c r="G76" s="62">
        <f t="shared" si="10"/>
        <v>77342.25</v>
      </c>
      <c r="H76" s="67"/>
      <c r="I76" s="64">
        <f t="shared" si="12"/>
        <v>142855.73</v>
      </c>
      <c r="J76" s="64">
        <f t="shared" si="9"/>
        <v>0</v>
      </c>
      <c r="L76" s="56">
        <v>142855.73</v>
      </c>
      <c r="M76" s="57">
        <f t="shared" si="11"/>
        <v>0</v>
      </c>
    </row>
    <row r="77" spans="2:13" ht="12.75">
      <c r="B77" s="56">
        <v>4121</v>
      </c>
      <c r="C77" s="60">
        <v>4160</v>
      </c>
      <c r="D77" s="60" t="s">
        <v>105</v>
      </c>
      <c r="E77" s="62">
        <v>0</v>
      </c>
      <c r="F77" s="62">
        <v>0</v>
      </c>
      <c r="G77" s="62">
        <f t="shared" si="10"/>
        <v>0</v>
      </c>
      <c r="H77" s="67"/>
      <c r="I77" s="64">
        <f t="shared" si="12"/>
        <v>0</v>
      </c>
      <c r="J77" s="64">
        <f t="shared" si="9"/>
        <v>0</v>
      </c>
      <c r="L77" s="56">
        <v>0</v>
      </c>
      <c r="M77" s="57">
        <f t="shared" si="11"/>
        <v>0</v>
      </c>
    </row>
    <row r="78" spans="2:13" ht="12.75">
      <c r="B78" s="56">
        <v>4160</v>
      </c>
      <c r="C78" s="60">
        <v>4200</v>
      </c>
      <c r="D78" s="60" t="s">
        <v>106</v>
      </c>
      <c r="E78" s="62">
        <v>0</v>
      </c>
      <c r="F78" s="62">
        <v>0</v>
      </c>
      <c r="G78" s="62">
        <f t="shared" si="10"/>
        <v>0</v>
      </c>
      <c r="H78" s="67"/>
      <c r="I78" s="64">
        <f t="shared" si="12"/>
        <v>0</v>
      </c>
      <c r="J78" s="64">
        <f t="shared" si="9"/>
        <v>0</v>
      </c>
      <c r="L78" s="56">
        <v>0</v>
      </c>
      <c r="M78" s="57">
        <f t="shared" si="11"/>
        <v>0</v>
      </c>
    </row>
    <row r="79" spans="2:13" ht="12.75">
      <c r="B79" s="56">
        <v>4200</v>
      </c>
      <c r="C79" s="60">
        <v>4210</v>
      </c>
      <c r="D79" s="60" t="s">
        <v>107</v>
      </c>
      <c r="E79" s="62">
        <v>9050</v>
      </c>
      <c r="F79" s="62">
        <v>0</v>
      </c>
      <c r="G79" s="62">
        <f t="shared" si="10"/>
        <v>9050</v>
      </c>
      <c r="H79" s="67"/>
      <c r="I79" s="64">
        <f t="shared" si="12"/>
        <v>9050</v>
      </c>
      <c r="J79" s="64">
        <f t="shared" si="9"/>
        <v>0</v>
      </c>
      <c r="L79" s="56">
        <v>9050</v>
      </c>
      <c r="M79" s="57">
        <f t="shared" si="11"/>
        <v>0</v>
      </c>
    </row>
    <row r="80" spans="2:13" ht="12.75">
      <c r="B80" s="56">
        <v>4210</v>
      </c>
      <c r="C80" s="60">
        <v>4215</v>
      </c>
      <c r="D80" s="60" t="s">
        <v>108</v>
      </c>
      <c r="E80" s="62">
        <v>40900</v>
      </c>
      <c r="F80" s="62">
        <v>40000</v>
      </c>
      <c r="G80" s="62">
        <f t="shared" si="10"/>
        <v>900</v>
      </c>
      <c r="H80" s="67"/>
      <c r="I80" s="64">
        <f t="shared" si="12"/>
        <v>40900</v>
      </c>
      <c r="J80" s="64">
        <f t="shared" si="9"/>
        <v>0</v>
      </c>
      <c r="L80" s="56">
        <v>40900</v>
      </c>
      <c r="M80" s="57">
        <f t="shared" si="11"/>
        <v>0</v>
      </c>
    </row>
    <row r="81" spans="2:13" ht="12.75">
      <c r="B81" s="56">
        <v>4215</v>
      </c>
      <c r="C81" s="60">
        <v>4230</v>
      </c>
      <c r="D81" s="60" t="s">
        <v>109</v>
      </c>
      <c r="E81" s="62">
        <v>0</v>
      </c>
      <c r="F81" s="62">
        <v>0</v>
      </c>
      <c r="G81" s="62">
        <f t="shared" si="10"/>
        <v>0</v>
      </c>
      <c r="H81" s="67"/>
      <c r="I81" s="64">
        <f t="shared" si="12"/>
        <v>0</v>
      </c>
      <c r="J81" s="64">
        <f t="shared" si="9"/>
        <v>0</v>
      </c>
      <c r="L81" s="56">
        <v>0</v>
      </c>
      <c r="M81" s="57">
        <f t="shared" si="11"/>
        <v>0</v>
      </c>
    </row>
    <row r="82" spans="2:13" ht="12.75">
      <c r="B82" s="56">
        <v>4230</v>
      </c>
      <c r="C82" s="60">
        <v>4300</v>
      </c>
      <c r="D82" s="60" t="s">
        <v>110</v>
      </c>
      <c r="E82" s="62">
        <v>74400.63</v>
      </c>
      <c r="F82" s="62">
        <v>90000</v>
      </c>
      <c r="G82" s="62">
        <f t="shared" si="10"/>
        <v>-15599.369999999995</v>
      </c>
      <c r="H82" s="67"/>
      <c r="I82" s="64">
        <v>90000</v>
      </c>
      <c r="J82" s="64">
        <f t="shared" si="9"/>
        <v>15599.369999999995</v>
      </c>
      <c r="L82" s="56">
        <v>74400.63</v>
      </c>
      <c r="M82" s="57">
        <f t="shared" si="11"/>
        <v>0</v>
      </c>
    </row>
    <row r="83" spans="2:13" ht="12.75">
      <c r="B83" s="56">
        <v>4300</v>
      </c>
      <c r="C83" s="60">
        <v>4450</v>
      </c>
      <c r="D83" s="60" t="s">
        <v>173</v>
      </c>
      <c r="E83" s="62">
        <v>719274.65</v>
      </c>
      <c r="F83" s="62">
        <v>550000</v>
      </c>
      <c r="G83" s="62">
        <f t="shared" si="10"/>
        <v>169274.65000000002</v>
      </c>
      <c r="H83" s="67"/>
      <c r="I83" s="64">
        <v>480000</v>
      </c>
      <c r="J83" s="64">
        <f t="shared" si="9"/>
        <v>-239274.65000000002</v>
      </c>
      <c r="L83" s="56">
        <v>719274.65</v>
      </c>
      <c r="M83" s="57">
        <f t="shared" si="11"/>
        <v>0</v>
      </c>
    </row>
    <row r="84" spans="2:13" ht="12.75">
      <c r="B84" s="56">
        <v>4450</v>
      </c>
      <c r="C84" s="60">
        <v>4451</v>
      </c>
      <c r="D84" s="60" t="s">
        <v>162</v>
      </c>
      <c r="E84" s="62">
        <v>0</v>
      </c>
      <c r="F84" s="62">
        <v>0</v>
      </c>
      <c r="G84" s="62">
        <f t="shared" si="10"/>
        <v>0</v>
      </c>
      <c r="H84" s="67"/>
      <c r="I84" s="64">
        <f>E84</f>
        <v>0</v>
      </c>
      <c r="J84" s="64">
        <f t="shared" si="9"/>
        <v>0</v>
      </c>
      <c r="L84" s="56">
        <v>0</v>
      </c>
      <c r="M84" s="57">
        <f t="shared" si="11"/>
        <v>0</v>
      </c>
    </row>
    <row r="85" spans="2:13" ht="13.5" thickBot="1">
      <c r="B85" s="56">
        <v>4451</v>
      </c>
      <c r="C85" s="69">
        <v>4452</v>
      </c>
      <c r="D85" s="69" t="s">
        <v>111</v>
      </c>
      <c r="E85" s="72">
        <v>0</v>
      </c>
      <c r="F85" s="72">
        <v>0</v>
      </c>
      <c r="G85" s="72">
        <f t="shared" si="10"/>
        <v>0</v>
      </c>
      <c r="H85" s="67"/>
      <c r="I85" s="73">
        <f>E85</f>
        <v>0</v>
      </c>
      <c r="J85" s="73">
        <f t="shared" si="9"/>
        <v>0</v>
      </c>
      <c r="L85" s="56">
        <v>0</v>
      </c>
      <c r="M85" s="57">
        <f t="shared" si="11"/>
        <v>0</v>
      </c>
    </row>
    <row r="86" spans="2:13" ht="13.5" thickBot="1">
      <c r="B86" s="56">
        <v>4452</v>
      </c>
      <c r="C86" s="101"/>
      <c r="D86" s="79" t="s">
        <v>12</v>
      </c>
      <c r="E86" s="102">
        <f>SUM(E65:E85)</f>
        <v>1556385.22</v>
      </c>
      <c r="F86" s="102">
        <f>SUM(F65:F85)</f>
        <v>1568981.48</v>
      </c>
      <c r="G86" s="102">
        <f>SUM(G65:G85)</f>
        <v>-12596.25999999998</v>
      </c>
      <c r="H86" s="79"/>
      <c r="I86" s="103">
        <f>SUM(I65:I85)</f>
        <v>1390105.13</v>
      </c>
      <c r="J86" s="103">
        <f>SUM(J65:J85)</f>
        <v>-166280.09000000003</v>
      </c>
      <c r="L86" s="56">
        <v>1556385.22</v>
      </c>
      <c r="M86" s="57">
        <f t="shared" si="11"/>
        <v>0</v>
      </c>
    </row>
    <row r="87" spans="2:13" ht="12.75">
      <c r="B87" s="59"/>
      <c r="C87" s="113"/>
      <c r="D87" s="113"/>
      <c r="E87" s="114"/>
      <c r="F87" s="114"/>
      <c r="G87" s="114"/>
      <c r="H87" s="115"/>
      <c r="I87" s="114"/>
      <c r="J87" s="114"/>
      <c r="M87" s="57"/>
    </row>
    <row r="88" spans="3:13" ht="12.75">
      <c r="C88" s="60">
        <v>5000</v>
      </c>
      <c r="D88" s="60" t="s">
        <v>112</v>
      </c>
      <c r="E88" s="62">
        <v>1489067.91</v>
      </c>
      <c r="F88" s="62">
        <v>92000</v>
      </c>
      <c r="G88" s="62">
        <f aca="true" t="shared" si="13" ref="G88:G100">E88-F88</f>
        <v>1397067.91</v>
      </c>
      <c r="H88" s="67"/>
      <c r="I88" s="64">
        <v>1604000</v>
      </c>
      <c r="J88" s="64">
        <f aca="true" t="shared" si="14" ref="J88:J100">I88-E88</f>
        <v>114932.09000000008</v>
      </c>
      <c r="L88" s="56">
        <v>1489067.91</v>
      </c>
      <c r="M88" s="57">
        <f>E88-L88</f>
        <v>0</v>
      </c>
    </row>
    <row r="89" spans="2:13" ht="12.75">
      <c r="B89" s="56">
        <v>5000</v>
      </c>
      <c r="C89" s="60">
        <v>5010</v>
      </c>
      <c r="D89" s="60" t="s">
        <v>113</v>
      </c>
      <c r="E89" s="62">
        <v>0</v>
      </c>
      <c r="F89" s="62">
        <v>1221849</v>
      </c>
      <c r="G89" s="62">
        <f t="shared" si="13"/>
        <v>-1221849</v>
      </c>
      <c r="H89" s="67"/>
      <c r="I89" s="64">
        <v>0</v>
      </c>
      <c r="J89" s="64">
        <f t="shared" si="14"/>
        <v>0</v>
      </c>
      <c r="M89" s="57">
        <f aca="true" t="shared" si="15" ref="M89:M152">E89-L89</f>
        <v>0</v>
      </c>
    </row>
    <row r="90" spans="2:13" ht="12.75">
      <c r="B90" s="56">
        <v>5010</v>
      </c>
      <c r="C90" s="60">
        <v>5040</v>
      </c>
      <c r="D90" s="60" t="s">
        <v>176</v>
      </c>
      <c r="E90" s="62">
        <v>0</v>
      </c>
      <c r="F90" s="62">
        <v>0</v>
      </c>
      <c r="G90" s="62">
        <f t="shared" si="13"/>
        <v>0</v>
      </c>
      <c r="H90" s="67"/>
      <c r="I90" s="64">
        <f>E90</f>
        <v>0</v>
      </c>
      <c r="J90" s="64">
        <f t="shared" si="14"/>
        <v>0</v>
      </c>
      <c r="L90" s="56">
        <v>0</v>
      </c>
      <c r="M90" s="57">
        <f t="shared" si="15"/>
        <v>0</v>
      </c>
    </row>
    <row r="91" spans="2:13" ht="12.75">
      <c r="B91" s="56">
        <v>5040</v>
      </c>
      <c r="C91" s="60">
        <v>5180</v>
      </c>
      <c r="D91" s="60" t="s">
        <v>114</v>
      </c>
      <c r="E91" s="62">
        <v>63301.08</v>
      </c>
      <c r="F91" s="62">
        <v>60275.64</v>
      </c>
      <c r="G91" s="62">
        <f t="shared" si="13"/>
        <v>3025.4400000000023</v>
      </c>
      <c r="H91" s="67"/>
      <c r="I91" s="64">
        <v>0</v>
      </c>
      <c r="J91" s="64">
        <f t="shared" si="14"/>
        <v>-63301.08</v>
      </c>
      <c r="L91" s="56">
        <v>63301.08</v>
      </c>
      <c r="M91" s="57">
        <f t="shared" si="15"/>
        <v>0</v>
      </c>
    </row>
    <row r="92" spans="2:13" ht="12.75">
      <c r="B92" s="56">
        <v>5180</v>
      </c>
      <c r="C92" s="60">
        <v>5182</v>
      </c>
      <c r="D92" s="60" t="s">
        <v>163</v>
      </c>
      <c r="E92" s="62">
        <v>8925.46</v>
      </c>
      <c r="F92" s="62">
        <v>8498.87</v>
      </c>
      <c r="G92" s="62">
        <f t="shared" si="13"/>
        <v>426.5899999999983</v>
      </c>
      <c r="H92" s="67"/>
      <c r="I92" s="64">
        <f>E92</f>
        <v>8925.46</v>
      </c>
      <c r="J92" s="64">
        <f t="shared" si="14"/>
        <v>0</v>
      </c>
      <c r="L92" s="56">
        <v>8925.46</v>
      </c>
      <c r="M92" s="57">
        <f t="shared" si="15"/>
        <v>0</v>
      </c>
    </row>
    <row r="93" spans="2:13" ht="12.75">
      <c r="B93" s="56">
        <v>5182</v>
      </c>
      <c r="C93" s="60">
        <v>5210</v>
      </c>
      <c r="D93" s="60" t="s">
        <v>115</v>
      </c>
      <c r="E93" s="62">
        <v>0</v>
      </c>
      <c r="F93" s="62">
        <v>0</v>
      </c>
      <c r="G93" s="62">
        <f t="shared" si="13"/>
        <v>0</v>
      </c>
      <c r="H93" s="67"/>
      <c r="I93" s="64">
        <f>E93</f>
        <v>0</v>
      </c>
      <c r="J93" s="64">
        <f t="shared" si="14"/>
        <v>0</v>
      </c>
      <c r="L93" s="56">
        <v>0</v>
      </c>
      <c r="M93" s="57">
        <f t="shared" si="15"/>
        <v>0</v>
      </c>
    </row>
    <row r="94" spans="2:13" ht="12.75">
      <c r="B94" s="56">
        <v>5210</v>
      </c>
      <c r="C94" s="60">
        <v>5290</v>
      </c>
      <c r="D94" s="60" t="s">
        <v>116</v>
      </c>
      <c r="E94" s="62">
        <v>0</v>
      </c>
      <c r="F94" s="62">
        <v>0</v>
      </c>
      <c r="G94" s="62">
        <f t="shared" si="13"/>
        <v>0</v>
      </c>
      <c r="H94" s="67"/>
      <c r="I94" s="64">
        <v>0</v>
      </c>
      <c r="J94" s="64">
        <f t="shared" si="14"/>
        <v>0</v>
      </c>
      <c r="L94" s="56">
        <v>0</v>
      </c>
      <c r="M94" s="57">
        <f t="shared" si="15"/>
        <v>0</v>
      </c>
    </row>
    <row r="95" spans="2:13" ht="12.75">
      <c r="B95" s="56">
        <v>5290</v>
      </c>
      <c r="C95" s="60">
        <v>5400</v>
      </c>
      <c r="D95" s="60" t="s">
        <v>20</v>
      </c>
      <c r="E95" s="62">
        <v>205302.31</v>
      </c>
      <c r="F95" s="62">
        <v>189327.06</v>
      </c>
      <c r="G95" s="62">
        <f t="shared" si="13"/>
        <v>15975.25</v>
      </c>
      <c r="H95" s="67"/>
      <c r="I95" s="64">
        <f>I88*0.14</f>
        <v>224560.00000000003</v>
      </c>
      <c r="J95" s="64">
        <f t="shared" si="14"/>
        <v>19257.69000000003</v>
      </c>
      <c r="L95" s="56">
        <v>205302.31</v>
      </c>
      <c r="M95" s="57">
        <f t="shared" si="15"/>
        <v>0</v>
      </c>
    </row>
    <row r="96" spans="2:13" ht="12.75">
      <c r="B96" s="56">
        <v>5400</v>
      </c>
      <c r="C96" s="60">
        <v>5420</v>
      </c>
      <c r="D96" s="60" t="s">
        <v>65</v>
      </c>
      <c r="E96" s="62">
        <v>26576</v>
      </c>
      <c r="F96" s="62">
        <v>24066</v>
      </c>
      <c r="G96" s="62">
        <f t="shared" si="13"/>
        <v>2510</v>
      </c>
      <c r="H96" s="67"/>
      <c r="I96" s="64">
        <f>E96</f>
        <v>26576</v>
      </c>
      <c r="J96" s="64">
        <f t="shared" si="14"/>
        <v>0</v>
      </c>
      <c r="L96" s="56">
        <v>26576</v>
      </c>
      <c r="M96" s="57">
        <f t="shared" si="15"/>
        <v>0</v>
      </c>
    </row>
    <row r="97" spans="2:13" ht="12.75">
      <c r="B97" s="56">
        <v>5420</v>
      </c>
      <c r="C97" s="60">
        <v>5800</v>
      </c>
      <c r="D97" s="60" t="s">
        <v>117</v>
      </c>
      <c r="E97" s="62">
        <v>0</v>
      </c>
      <c r="F97" s="62">
        <v>0</v>
      </c>
      <c r="G97" s="62">
        <f t="shared" si="13"/>
        <v>0</v>
      </c>
      <c r="H97" s="67"/>
      <c r="I97" s="64">
        <f>E97</f>
        <v>0</v>
      </c>
      <c r="J97" s="64">
        <f t="shared" si="14"/>
        <v>0</v>
      </c>
      <c r="L97" s="56">
        <v>0</v>
      </c>
      <c r="M97" s="57">
        <f t="shared" si="15"/>
        <v>0</v>
      </c>
    </row>
    <row r="98" spans="2:13" ht="12.75">
      <c r="B98" s="56">
        <v>5800</v>
      </c>
      <c r="C98" s="60">
        <v>5910</v>
      </c>
      <c r="D98" s="60" t="s">
        <v>118</v>
      </c>
      <c r="E98" s="62">
        <v>0</v>
      </c>
      <c r="F98" s="62">
        <v>0</v>
      </c>
      <c r="G98" s="62">
        <f t="shared" si="13"/>
        <v>0</v>
      </c>
      <c r="H98" s="67"/>
      <c r="I98" s="64">
        <f>E98</f>
        <v>0</v>
      </c>
      <c r="J98" s="64">
        <f t="shared" si="14"/>
        <v>0</v>
      </c>
      <c r="L98" s="56">
        <v>0</v>
      </c>
      <c r="M98" s="57">
        <f t="shared" si="15"/>
        <v>0</v>
      </c>
    </row>
    <row r="99" spans="2:13" ht="12.75">
      <c r="B99" s="56">
        <v>5910</v>
      </c>
      <c r="C99" s="60">
        <v>5915</v>
      </c>
      <c r="D99" s="60" t="s">
        <v>119</v>
      </c>
      <c r="E99" s="62">
        <v>0</v>
      </c>
      <c r="F99" s="62">
        <v>0</v>
      </c>
      <c r="G99" s="62">
        <f t="shared" si="13"/>
        <v>0</v>
      </c>
      <c r="H99" s="67"/>
      <c r="I99" s="64">
        <f>E99</f>
        <v>0</v>
      </c>
      <c r="J99" s="64">
        <f t="shared" si="14"/>
        <v>0</v>
      </c>
      <c r="L99" s="56">
        <v>0</v>
      </c>
      <c r="M99" s="57">
        <f t="shared" si="15"/>
        <v>0</v>
      </c>
    </row>
    <row r="100" spans="2:13" ht="13.5" thickBot="1">
      <c r="B100" s="56">
        <v>5915</v>
      </c>
      <c r="C100" s="69">
        <v>5990</v>
      </c>
      <c r="D100" s="69" t="s">
        <v>120</v>
      </c>
      <c r="E100" s="72">
        <v>0</v>
      </c>
      <c r="F100" s="72">
        <v>0</v>
      </c>
      <c r="G100" s="72">
        <f t="shared" si="13"/>
        <v>0</v>
      </c>
      <c r="H100" s="67"/>
      <c r="I100" s="73">
        <f>E100</f>
        <v>0</v>
      </c>
      <c r="J100" s="73">
        <f t="shared" si="14"/>
        <v>0</v>
      </c>
      <c r="L100" s="56">
        <v>0</v>
      </c>
      <c r="M100" s="57">
        <f t="shared" si="15"/>
        <v>0</v>
      </c>
    </row>
    <row r="101" spans="2:13" ht="13.5" thickBot="1">
      <c r="B101" s="56">
        <v>5990</v>
      </c>
      <c r="C101" s="101"/>
      <c r="D101" s="79" t="s">
        <v>13</v>
      </c>
      <c r="E101" s="102">
        <f>SUM(E88:E100)</f>
        <v>1793172.76</v>
      </c>
      <c r="F101" s="102">
        <f>SUM(F88:F100)</f>
        <v>1596016.57</v>
      </c>
      <c r="G101" s="102">
        <f>SUM(G88:G100)</f>
        <v>197156.18999999992</v>
      </c>
      <c r="H101" s="79"/>
      <c r="I101" s="103">
        <f>SUM(I88:I100)</f>
        <v>1864061.46</v>
      </c>
      <c r="J101" s="103">
        <f>SUM(J88:J100)</f>
        <v>70888.70000000011</v>
      </c>
      <c r="L101" s="56">
        <v>1793172.76</v>
      </c>
      <c r="M101" s="57">
        <f t="shared" si="15"/>
        <v>0</v>
      </c>
    </row>
    <row r="102" spans="2:13" ht="12.75">
      <c r="B102" s="59"/>
      <c r="C102" s="113"/>
      <c r="D102" s="113"/>
      <c r="E102" s="114"/>
      <c r="F102" s="114"/>
      <c r="G102" s="114"/>
      <c r="H102" s="115"/>
      <c r="I102" s="114"/>
      <c r="J102" s="114"/>
      <c r="M102" s="57">
        <f t="shared" si="15"/>
        <v>0</v>
      </c>
    </row>
    <row r="103" spans="3:13" ht="12.75">
      <c r="C103" s="60">
        <v>6320</v>
      </c>
      <c r="D103" s="60" t="s">
        <v>126</v>
      </c>
      <c r="E103" s="62">
        <v>0</v>
      </c>
      <c r="F103" s="62">
        <v>0</v>
      </c>
      <c r="G103" s="62">
        <f aca="true" t="shared" si="16" ref="G103:G145">E103-F103</f>
        <v>0</v>
      </c>
      <c r="H103" s="67"/>
      <c r="I103" s="64">
        <f aca="true" t="shared" si="17" ref="I103:I145">E103</f>
        <v>0</v>
      </c>
      <c r="J103" s="64">
        <f aca="true" t="shared" si="18" ref="J103:J145">I103-E103</f>
        <v>0</v>
      </c>
      <c r="L103" s="56">
        <v>0</v>
      </c>
      <c r="M103" s="57">
        <f t="shared" si="15"/>
        <v>0</v>
      </c>
    </row>
    <row r="104" spans="2:13" ht="12.75">
      <c r="B104" s="56">
        <v>6320</v>
      </c>
      <c r="C104" s="60">
        <v>6340</v>
      </c>
      <c r="D104" s="60" t="s">
        <v>127</v>
      </c>
      <c r="E104" s="62">
        <v>0</v>
      </c>
      <c r="F104" s="62">
        <v>0</v>
      </c>
      <c r="G104" s="62">
        <f t="shared" si="16"/>
        <v>0</v>
      </c>
      <c r="H104" s="67"/>
      <c r="I104" s="64">
        <f t="shared" si="17"/>
        <v>0</v>
      </c>
      <c r="J104" s="64">
        <f t="shared" si="18"/>
        <v>0</v>
      </c>
      <c r="L104" s="56">
        <v>0</v>
      </c>
      <c r="M104" s="57">
        <f t="shared" si="15"/>
        <v>0</v>
      </c>
    </row>
    <row r="105" spans="2:13" ht="12.75">
      <c r="B105" s="56">
        <v>6340</v>
      </c>
      <c r="C105" s="60">
        <v>6380</v>
      </c>
      <c r="D105" s="60" t="s">
        <v>128</v>
      </c>
      <c r="E105" s="62">
        <v>0</v>
      </c>
      <c r="F105" s="62">
        <v>0</v>
      </c>
      <c r="G105" s="62">
        <f t="shared" si="16"/>
        <v>0</v>
      </c>
      <c r="H105" s="67"/>
      <c r="I105" s="64">
        <f t="shared" si="17"/>
        <v>0</v>
      </c>
      <c r="J105" s="64">
        <f t="shared" si="18"/>
        <v>0</v>
      </c>
      <c r="L105" s="56">
        <v>0</v>
      </c>
      <c r="M105" s="57">
        <f t="shared" si="15"/>
        <v>0</v>
      </c>
    </row>
    <row r="106" spans="2:13" ht="12.75">
      <c r="B106" s="56">
        <v>6380</v>
      </c>
      <c r="C106" s="60">
        <v>6390</v>
      </c>
      <c r="D106" s="60" t="s">
        <v>129</v>
      </c>
      <c r="E106" s="62">
        <v>0</v>
      </c>
      <c r="F106" s="62">
        <v>0</v>
      </c>
      <c r="G106" s="62">
        <f t="shared" si="16"/>
        <v>0</v>
      </c>
      <c r="H106" s="67"/>
      <c r="I106" s="64">
        <f t="shared" si="17"/>
        <v>0</v>
      </c>
      <c r="J106" s="64">
        <f t="shared" si="18"/>
        <v>0</v>
      </c>
      <c r="L106" s="56">
        <v>0</v>
      </c>
      <c r="M106" s="57">
        <f t="shared" si="15"/>
        <v>0</v>
      </c>
    </row>
    <row r="107" spans="2:13" ht="12.75">
      <c r="B107" s="56">
        <v>6390</v>
      </c>
      <c r="C107" s="60">
        <v>6400</v>
      </c>
      <c r="D107" s="60" t="s">
        <v>29</v>
      </c>
      <c r="E107" s="62">
        <v>0</v>
      </c>
      <c r="F107" s="62">
        <v>0</v>
      </c>
      <c r="G107" s="62">
        <f t="shared" si="16"/>
        <v>0</v>
      </c>
      <c r="H107" s="67"/>
      <c r="I107" s="64">
        <f t="shared" si="17"/>
        <v>0</v>
      </c>
      <c r="J107" s="64">
        <f t="shared" si="18"/>
        <v>0</v>
      </c>
      <c r="L107" s="56">
        <v>0</v>
      </c>
      <c r="M107" s="57">
        <f t="shared" si="15"/>
        <v>0</v>
      </c>
    </row>
    <row r="108" spans="2:13" ht="12.75">
      <c r="B108" s="56">
        <v>6400</v>
      </c>
      <c r="C108" s="60">
        <v>6440</v>
      </c>
      <c r="D108" s="60" t="s">
        <v>130</v>
      </c>
      <c r="E108" s="62">
        <v>0</v>
      </c>
      <c r="F108" s="62">
        <v>0</v>
      </c>
      <c r="G108" s="62">
        <f t="shared" si="16"/>
        <v>0</v>
      </c>
      <c r="H108" s="67"/>
      <c r="I108" s="64">
        <f t="shared" si="17"/>
        <v>0</v>
      </c>
      <c r="J108" s="64">
        <f t="shared" si="18"/>
        <v>0</v>
      </c>
      <c r="L108" s="56">
        <v>0</v>
      </c>
      <c r="M108" s="57">
        <f t="shared" si="15"/>
        <v>0</v>
      </c>
    </row>
    <row r="109" spans="2:13" ht="12.75">
      <c r="B109" s="56">
        <v>6440</v>
      </c>
      <c r="C109" s="60">
        <v>6450</v>
      </c>
      <c r="D109" s="60" t="s">
        <v>131</v>
      </c>
      <c r="E109" s="62">
        <v>0</v>
      </c>
      <c r="F109" s="62">
        <v>0</v>
      </c>
      <c r="G109" s="62">
        <f t="shared" si="16"/>
        <v>0</v>
      </c>
      <c r="H109" s="67"/>
      <c r="I109" s="64">
        <f t="shared" si="17"/>
        <v>0</v>
      </c>
      <c r="J109" s="64">
        <f t="shared" si="18"/>
        <v>0</v>
      </c>
      <c r="L109" s="56">
        <v>0</v>
      </c>
      <c r="M109" s="57">
        <f t="shared" si="15"/>
        <v>0</v>
      </c>
    </row>
    <row r="110" spans="2:13" ht="12.75">
      <c r="B110" s="56">
        <v>6450</v>
      </c>
      <c r="C110" s="60">
        <v>6490</v>
      </c>
      <c r="D110" s="60" t="s">
        <v>132</v>
      </c>
      <c r="E110" s="62">
        <v>0</v>
      </c>
      <c r="F110" s="62">
        <v>0</v>
      </c>
      <c r="G110" s="62">
        <f t="shared" si="16"/>
        <v>0</v>
      </c>
      <c r="H110" s="67"/>
      <c r="I110" s="64">
        <f t="shared" si="17"/>
        <v>0</v>
      </c>
      <c r="J110" s="64">
        <f t="shared" si="18"/>
        <v>0</v>
      </c>
      <c r="L110" s="56">
        <v>0</v>
      </c>
      <c r="M110" s="57">
        <f t="shared" si="15"/>
        <v>0</v>
      </c>
    </row>
    <row r="111" spans="2:13" ht="12.75">
      <c r="B111" s="56">
        <v>6490</v>
      </c>
      <c r="C111" s="60">
        <v>6540</v>
      </c>
      <c r="D111" s="60" t="s">
        <v>174</v>
      </c>
      <c r="E111" s="62">
        <v>3411.6</v>
      </c>
      <c r="F111" s="62">
        <v>77141.95</v>
      </c>
      <c r="G111" s="62">
        <f t="shared" si="16"/>
        <v>-73730.34999999999</v>
      </c>
      <c r="H111" s="67"/>
      <c r="I111" s="64">
        <f t="shared" si="17"/>
        <v>3411.6</v>
      </c>
      <c r="J111" s="64">
        <f t="shared" si="18"/>
        <v>0</v>
      </c>
      <c r="L111" s="56">
        <v>3411.6</v>
      </c>
      <c r="M111" s="57">
        <f t="shared" si="15"/>
        <v>0</v>
      </c>
    </row>
    <row r="112" spans="2:13" ht="12.75">
      <c r="B112" s="56">
        <v>6540</v>
      </c>
      <c r="C112" s="60">
        <v>6550</v>
      </c>
      <c r="D112" s="60" t="s">
        <v>133</v>
      </c>
      <c r="E112" s="62">
        <v>1426.5</v>
      </c>
      <c r="F112" s="62">
        <v>22598.11</v>
      </c>
      <c r="G112" s="62">
        <f t="shared" si="16"/>
        <v>-21171.61</v>
      </c>
      <c r="H112" s="67"/>
      <c r="I112" s="64">
        <f t="shared" si="17"/>
        <v>1426.5</v>
      </c>
      <c r="J112" s="64">
        <f t="shared" si="18"/>
        <v>0</v>
      </c>
      <c r="L112" s="56">
        <v>1426.5</v>
      </c>
      <c r="M112" s="57">
        <f t="shared" si="15"/>
        <v>0</v>
      </c>
    </row>
    <row r="113" spans="2:13" ht="12.75">
      <c r="B113" s="56">
        <v>6550</v>
      </c>
      <c r="C113" s="60">
        <v>6600</v>
      </c>
      <c r="D113" s="60" t="s">
        <v>134</v>
      </c>
      <c r="E113" s="62">
        <v>0</v>
      </c>
      <c r="F113" s="62">
        <v>0</v>
      </c>
      <c r="G113" s="62">
        <f t="shared" si="16"/>
        <v>0</v>
      </c>
      <c r="H113" s="67"/>
      <c r="I113" s="64">
        <f t="shared" si="17"/>
        <v>0</v>
      </c>
      <c r="J113" s="64">
        <f t="shared" si="18"/>
        <v>0</v>
      </c>
      <c r="L113" s="56">
        <v>0</v>
      </c>
      <c r="M113" s="57">
        <f t="shared" si="15"/>
        <v>0</v>
      </c>
    </row>
    <row r="114" spans="2:13" ht="12.75">
      <c r="B114" s="56">
        <v>6600</v>
      </c>
      <c r="C114" s="60">
        <v>6610</v>
      </c>
      <c r="D114" s="60" t="s">
        <v>135</v>
      </c>
      <c r="E114" s="62">
        <v>0</v>
      </c>
      <c r="F114" s="62">
        <v>0</v>
      </c>
      <c r="G114" s="62">
        <f t="shared" si="16"/>
        <v>0</v>
      </c>
      <c r="H114" s="67"/>
      <c r="I114" s="64">
        <f t="shared" si="17"/>
        <v>0</v>
      </c>
      <c r="J114" s="64">
        <f t="shared" si="18"/>
        <v>0</v>
      </c>
      <c r="L114" s="56">
        <v>0</v>
      </c>
      <c r="M114" s="57">
        <f t="shared" si="15"/>
        <v>0</v>
      </c>
    </row>
    <row r="115" spans="2:13" ht="12.75">
      <c r="B115" s="56">
        <v>6610</v>
      </c>
      <c r="C115" s="60">
        <v>6620</v>
      </c>
      <c r="D115" s="60" t="s">
        <v>21</v>
      </c>
      <c r="E115" s="62">
        <v>0</v>
      </c>
      <c r="F115" s="62">
        <v>0</v>
      </c>
      <c r="G115" s="62">
        <f t="shared" si="16"/>
        <v>0</v>
      </c>
      <c r="H115" s="67"/>
      <c r="I115" s="64">
        <f t="shared" si="17"/>
        <v>0</v>
      </c>
      <c r="J115" s="64">
        <f t="shared" si="18"/>
        <v>0</v>
      </c>
      <c r="L115" s="56">
        <v>0</v>
      </c>
      <c r="M115" s="57">
        <f t="shared" si="15"/>
        <v>0</v>
      </c>
    </row>
    <row r="116" spans="2:13" ht="12.75">
      <c r="B116" s="56">
        <v>6620</v>
      </c>
      <c r="C116" s="60">
        <v>6700</v>
      </c>
      <c r="D116" s="60" t="s">
        <v>136</v>
      </c>
      <c r="E116" s="62">
        <v>0</v>
      </c>
      <c r="F116" s="62">
        <v>0</v>
      </c>
      <c r="G116" s="62">
        <f t="shared" si="16"/>
        <v>0</v>
      </c>
      <c r="H116" s="67"/>
      <c r="I116" s="64">
        <f t="shared" si="17"/>
        <v>0</v>
      </c>
      <c r="J116" s="64">
        <f t="shared" si="18"/>
        <v>0</v>
      </c>
      <c r="L116" s="56">
        <v>0</v>
      </c>
      <c r="M116" s="57">
        <f t="shared" si="15"/>
        <v>0</v>
      </c>
    </row>
    <row r="117" spans="2:13" ht="12.75">
      <c r="B117" s="56">
        <v>6700</v>
      </c>
      <c r="C117" s="60">
        <v>6720</v>
      </c>
      <c r="D117" s="60" t="s">
        <v>137</v>
      </c>
      <c r="E117" s="62">
        <v>0</v>
      </c>
      <c r="F117" s="62">
        <v>0</v>
      </c>
      <c r="G117" s="62">
        <f t="shared" si="16"/>
        <v>0</v>
      </c>
      <c r="H117" s="67"/>
      <c r="I117" s="64">
        <f t="shared" si="17"/>
        <v>0</v>
      </c>
      <c r="J117" s="64">
        <f t="shared" si="18"/>
        <v>0</v>
      </c>
      <c r="L117" s="56">
        <v>0</v>
      </c>
      <c r="M117" s="57">
        <f t="shared" si="15"/>
        <v>0</v>
      </c>
    </row>
    <row r="118" spans="2:13" ht="12.75">
      <c r="B118" s="56">
        <v>6720</v>
      </c>
      <c r="C118" s="60">
        <v>6790</v>
      </c>
      <c r="D118" s="60" t="s">
        <v>34</v>
      </c>
      <c r="E118" s="62">
        <v>55500</v>
      </c>
      <c r="F118" s="62">
        <v>300</v>
      </c>
      <c r="G118" s="62">
        <f t="shared" si="16"/>
        <v>55200</v>
      </c>
      <c r="H118" s="67"/>
      <c r="I118" s="64">
        <f t="shared" si="17"/>
        <v>55500</v>
      </c>
      <c r="J118" s="64">
        <f t="shared" si="18"/>
        <v>0</v>
      </c>
      <c r="L118" s="56">
        <v>55500</v>
      </c>
      <c r="M118" s="57">
        <f t="shared" si="15"/>
        <v>0</v>
      </c>
    </row>
    <row r="119" spans="2:13" ht="12.75">
      <c r="B119" s="56">
        <v>6790</v>
      </c>
      <c r="C119" s="60">
        <v>6800</v>
      </c>
      <c r="D119" s="60" t="s">
        <v>22</v>
      </c>
      <c r="E119" s="62">
        <v>1202</v>
      </c>
      <c r="F119" s="62">
        <v>4454.78</v>
      </c>
      <c r="G119" s="62">
        <f t="shared" si="16"/>
        <v>-3252.7799999999997</v>
      </c>
      <c r="H119" s="67"/>
      <c r="I119" s="64">
        <f t="shared" si="17"/>
        <v>1202</v>
      </c>
      <c r="J119" s="64">
        <f t="shared" si="18"/>
        <v>0</v>
      </c>
      <c r="L119" s="56">
        <v>1202</v>
      </c>
      <c r="M119" s="57">
        <f t="shared" si="15"/>
        <v>0</v>
      </c>
    </row>
    <row r="120" spans="2:13" ht="12.75">
      <c r="B120" s="56">
        <v>6800</v>
      </c>
      <c r="C120" s="60">
        <v>6810</v>
      </c>
      <c r="D120" s="60" t="s">
        <v>138</v>
      </c>
      <c r="E120" s="62">
        <v>7224.15</v>
      </c>
      <c r="F120" s="62">
        <v>2740.24</v>
      </c>
      <c r="G120" s="62">
        <f t="shared" si="16"/>
        <v>4483.91</v>
      </c>
      <c r="H120" s="67"/>
      <c r="I120" s="64">
        <f t="shared" si="17"/>
        <v>7224.15</v>
      </c>
      <c r="J120" s="64">
        <f t="shared" si="18"/>
        <v>0</v>
      </c>
      <c r="L120" s="56">
        <v>7224.15</v>
      </c>
      <c r="M120" s="57">
        <f t="shared" si="15"/>
        <v>0</v>
      </c>
    </row>
    <row r="121" spans="2:13" ht="12.75">
      <c r="B121" s="56">
        <v>6810</v>
      </c>
      <c r="C121" s="60">
        <v>6840</v>
      </c>
      <c r="D121" s="60" t="s">
        <v>139</v>
      </c>
      <c r="E121" s="62">
        <v>0</v>
      </c>
      <c r="F121" s="62">
        <v>0</v>
      </c>
      <c r="G121" s="62">
        <f t="shared" si="16"/>
        <v>0</v>
      </c>
      <c r="H121" s="67"/>
      <c r="I121" s="64">
        <f t="shared" si="17"/>
        <v>0</v>
      </c>
      <c r="J121" s="64">
        <f t="shared" si="18"/>
        <v>0</v>
      </c>
      <c r="L121" s="56">
        <v>0</v>
      </c>
      <c r="M121" s="57">
        <f t="shared" si="15"/>
        <v>0</v>
      </c>
    </row>
    <row r="122" spans="2:13" ht="12.75">
      <c r="B122" s="56">
        <v>6840</v>
      </c>
      <c r="C122" s="60">
        <v>6860</v>
      </c>
      <c r="D122" s="60" t="s">
        <v>140</v>
      </c>
      <c r="E122" s="62">
        <v>73000</v>
      </c>
      <c r="F122" s="62">
        <v>28497</v>
      </c>
      <c r="G122" s="62">
        <f t="shared" si="16"/>
        <v>44503</v>
      </c>
      <c r="H122" s="67"/>
      <c r="I122" s="64">
        <f t="shared" si="17"/>
        <v>73000</v>
      </c>
      <c r="J122" s="64">
        <f t="shared" si="18"/>
        <v>0</v>
      </c>
      <c r="L122" s="56">
        <v>73000</v>
      </c>
      <c r="M122" s="57">
        <f t="shared" si="15"/>
        <v>0</v>
      </c>
    </row>
    <row r="123" spans="2:13" ht="12.75">
      <c r="B123" s="56">
        <v>6860</v>
      </c>
      <c r="C123" s="60">
        <v>6870</v>
      </c>
      <c r="D123" s="60" t="s">
        <v>141</v>
      </c>
      <c r="E123" s="62">
        <v>0</v>
      </c>
      <c r="F123" s="62">
        <v>0</v>
      </c>
      <c r="G123" s="62">
        <f t="shared" si="16"/>
        <v>0</v>
      </c>
      <c r="H123" s="67"/>
      <c r="I123" s="64">
        <f t="shared" si="17"/>
        <v>0</v>
      </c>
      <c r="J123" s="64">
        <f t="shared" si="18"/>
        <v>0</v>
      </c>
      <c r="L123" s="56">
        <v>0</v>
      </c>
      <c r="M123" s="57">
        <f t="shared" si="15"/>
        <v>0</v>
      </c>
    </row>
    <row r="124" spans="2:13" ht="12.75">
      <c r="B124" s="56">
        <v>6870</v>
      </c>
      <c r="C124" s="60">
        <v>6900</v>
      </c>
      <c r="D124" s="60" t="s">
        <v>23</v>
      </c>
      <c r="E124" s="62">
        <v>0</v>
      </c>
      <c r="F124" s="62">
        <v>0</v>
      </c>
      <c r="G124" s="62">
        <f t="shared" si="16"/>
        <v>0</v>
      </c>
      <c r="H124" s="67"/>
      <c r="I124" s="64">
        <f t="shared" si="17"/>
        <v>0</v>
      </c>
      <c r="J124" s="64">
        <f t="shared" si="18"/>
        <v>0</v>
      </c>
      <c r="L124" s="56">
        <v>0</v>
      </c>
      <c r="M124" s="57">
        <f t="shared" si="15"/>
        <v>0</v>
      </c>
    </row>
    <row r="125" spans="2:13" ht="12.75">
      <c r="B125" s="56">
        <v>6900</v>
      </c>
      <c r="C125" s="60">
        <v>6910</v>
      </c>
      <c r="D125" s="60" t="s">
        <v>142</v>
      </c>
      <c r="E125" s="62">
        <v>0</v>
      </c>
      <c r="F125" s="62">
        <v>0</v>
      </c>
      <c r="G125" s="62">
        <f t="shared" si="16"/>
        <v>0</v>
      </c>
      <c r="H125" s="67"/>
      <c r="I125" s="64">
        <f t="shared" si="17"/>
        <v>0</v>
      </c>
      <c r="J125" s="64">
        <f t="shared" si="18"/>
        <v>0</v>
      </c>
      <c r="L125" s="56">
        <v>0</v>
      </c>
      <c r="M125" s="57">
        <f t="shared" si="15"/>
        <v>0</v>
      </c>
    </row>
    <row r="126" spans="2:13" ht="12.75">
      <c r="B126" s="56">
        <v>6910</v>
      </c>
      <c r="C126" s="60">
        <v>6940</v>
      </c>
      <c r="D126" s="60" t="s">
        <v>24</v>
      </c>
      <c r="E126" s="62">
        <v>0</v>
      </c>
      <c r="F126" s="62">
        <v>0</v>
      </c>
      <c r="G126" s="62">
        <f t="shared" si="16"/>
        <v>0</v>
      </c>
      <c r="H126" s="67"/>
      <c r="I126" s="64">
        <f t="shared" si="17"/>
        <v>0</v>
      </c>
      <c r="J126" s="64">
        <f t="shared" si="18"/>
        <v>0</v>
      </c>
      <c r="L126" s="56">
        <v>0</v>
      </c>
      <c r="M126" s="57">
        <f t="shared" si="15"/>
        <v>0</v>
      </c>
    </row>
    <row r="127" spans="2:13" ht="12.75">
      <c r="B127" s="56">
        <v>6940</v>
      </c>
      <c r="C127" s="60">
        <v>7000</v>
      </c>
      <c r="D127" s="60" t="s">
        <v>143</v>
      </c>
      <c r="E127" s="62">
        <v>0</v>
      </c>
      <c r="F127" s="62">
        <v>0</v>
      </c>
      <c r="G127" s="62">
        <f t="shared" si="16"/>
        <v>0</v>
      </c>
      <c r="H127" s="67"/>
      <c r="I127" s="64">
        <f t="shared" si="17"/>
        <v>0</v>
      </c>
      <c r="J127" s="64">
        <f t="shared" si="18"/>
        <v>0</v>
      </c>
      <c r="L127" s="56">
        <v>0</v>
      </c>
      <c r="M127" s="57">
        <f t="shared" si="15"/>
        <v>0</v>
      </c>
    </row>
    <row r="128" spans="2:13" ht="12.75">
      <c r="B128" s="56">
        <v>7000</v>
      </c>
      <c r="C128" s="60">
        <v>7020</v>
      </c>
      <c r="D128" s="60" t="s">
        <v>144</v>
      </c>
      <c r="E128" s="62">
        <v>0</v>
      </c>
      <c r="F128" s="62">
        <v>0</v>
      </c>
      <c r="G128" s="62">
        <f t="shared" si="16"/>
        <v>0</v>
      </c>
      <c r="H128" s="67"/>
      <c r="I128" s="64">
        <f t="shared" si="17"/>
        <v>0</v>
      </c>
      <c r="J128" s="64">
        <f t="shared" si="18"/>
        <v>0</v>
      </c>
      <c r="L128" s="56">
        <v>0</v>
      </c>
      <c r="M128" s="57">
        <f t="shared" si="15"/>
        <v>0</v>
      </c>
    </row>
    <row r="129" spans="2:13" ht="12.75">
      <c r="B129" s="56">
        <v>7020</v>
      </c>
      <c r="C129" s="60">
        <v>7040</v>
      </c>
      <c r="D129" s="60" t="s">
        <v>145</v>
      </c>
      <c r="E129" s="62">
        <v>0</v>
      </c>
      <c r="F129" s="62">
        <v>0</v>
      </c>
      <c r="G129" s="62">
        <f t="shared" si="16"/>
        <v>0</v>
      </c>
      <c r="H129" s="67"/>
      <c r="I129" s="64">
        <f t="shared" si="17"/>
        <v>0</v>
      </c>
      <c r="J129" s="64">
        <f t="shared" si="18"/>
        <v>0</v>
      </c>
      <c r="L129" s="56">
        <v>0</v>
      </c>
      <c r="M129" s="57">
        <f t="shared" si="15"/>
        <v>0</v>
      </c>
    </row>
    <row r="130" spans="2:13" ht="12.75">
      <c r="B130" s="56">
        <v>7040</v>
      </c>
      <c r="C130" s="60">
        <v>7100</v>
      </c>
      <c r="D130" s="60" t="s">
        <v>146</v>
      </c>
      <c r="E130" s="62">
        <v>0</v>
      </c>
      <c r="F130" s="62">
        <v>0</v>
      </c>
      <c r="G130" s="62">
        <f t="shared" si="16"/>
        <v>0</v>
      </c>
      <c r="H130" s="67"/>
      <c r="I130" s="64">
        <f t="shared" si="17"/>
        <v>0</v>
      </c>
      <c r="J130" s="64">
        <f t="shared" si="18"/>
        <v>0</v>
      </c>
      <c r="L130" s="56">
        <v>0</v>
      </c>
      <c r="M130" s="57">
        <f t="shared" si="15"/>
        <v>0</v>
      </c>
    </row>
    <row r="131" spans="2:13" ht="12.75">
      <c r="B131" s="56">
        <v>7100</v>
      </c>
      <c r="C131" s="60">
        <v>7120</v>
      </c>
      <c r="D131" s="60" t="s">
        <v>147</v>
      </c>
      <c r="E131" s="62">
        <v>0</v>
      </c>
      <c r="F131" s="62">
        <v>0</v>
      </c>
      <c r="G131" s="62">
        <f t="shared" si="16"/>
        <v>0</v>
      </c>
      <c r="H131" s="67"/>
      <c r="I131" s="64">
        <f t="shared" si="17"/>
        <v>0</v>
      </c>
      <c r="J131" s="64">
        <f t="shared" si="18"/>
        <v>0</v>
      </c>
      <c r="L131" s="56">
        <v>0</v>
      </c>
      <c r="M131" s="57">
        <f t="shared" si="15"/>
        <v>0</v>
      </c>
    </row>
    <row r="132" spans="2:13" ht="12.75">
      <c r="B132" s="56">
        <v>7120</v>
      </c>
      <c r="C132" s="60">
        <v>7140</v>
      </c>
      <c r="D132" s="60" t="s">
        <v>25</v>
      </c>
      <c r="E132" s="62">
        <v>373.7</v>
      </c>
      <c r="F132" s="62">
        <v>394</v>
      </c>
      <c r="G132" s="62">
        <f t="shared" si="16"/>
        <v>-20.30000000000001</v>
      </c>
      <c r="H132" s="67"/>
      <c r="I132" s="64">
        <f t="shared" si="17"/>
        <v>373.7</v>
      </c>
      <c r="J132" s="64">
        <f t="shared" si="18"/>
        <v>0</v>
      </c>
      <c r="L132" s="56">
        <v>373.7</v>
      </c>
      <c r="M132" s="57">
        <f t="shared" si="15"/>
        <v>0</v>
      </c>
    </row>
    <row r="133" spans="2:13" ht="12.75">
      <c r="B133" s="56">
        <v>7140</v>
      </c>
      <c r="C133" s="60">
        <v>7150</v>
      </c>
      <c r="D133" s="60" t="s">
        <v>148</v>
      </c>
      <c r="E133" s="62">
        <v>0</v>
      </c>
      <c r="F133" s="62">
        <v>0</v>
      </c>
      <c r="G133" s="62">
        <f t="shared" si="16"/>
        <v>0</v>
      </c>
      <c r="H133" s="67"/>
      <c r="I133" s="64">
        <f t="shared" si="17"/>
        <v>0</v>
      </c>
      <c r="J133" s="64">
        <f t="shared" si="18"/>
        <v>0</v>
      </c>
      <c r="L133" s="56">
        <v>0</v>
      </c>
      <c r="M133" s="57">
        <f t="shared" si="15"/>
        <v>0</v>
      </c>
    </row>
    <row r="134" spans="2:13" ht="12.75">
      <c r="B134" s="56">
        <v>7150</v>
      </c>
      <c r="C134" s="60">
        <v>7320</v>
      </c>
      <c r="D134" s="60" t="s">
        <v>149</v>
      </c>
      <c r="E134" s="62">
        <v>0</v>
      </c>
      <c r="F134" s="62">
        <v>0</v>
      </c>
      <c r="G134" s="62">
        <f t="shared" si="16"/>
        <v>0</v>
      </c>
      <c r="H134" s="67"/>
      <c r="I134" s="64">
        <f t="shared" si="17"/>
        <v>0</v>
      </c>
      <c r="J134" s="64">
        <f t="shared" si="18"/>
        <v>0</v>
      </c>
      <c r="L134" s="56">
        <v>0</v>
      </c>
      <c r="M134" s="57">
        <f t="shared" si="15"/>
        <v>0</v>
      </c>
    </row>
    <row r="135" spans="2:13" ht="12.75">
      <c r="B135" s="56">
        <v>7320</v>
      </c>
      <c r="C135" s="60">
        <v>7325</v>
      </c>
      <c r="D135" s="60" t="s">
        <v>150</v>
      </c>
      <c r="E135" s="62">
        <v>0</v>
      </c>
      <c r="F135" s="62">
        <v>0</v>
      </c>
      <c r="G135" s="62">
        <f t="shared" si="16"/>
        <v>0</v>
      </c>
      <c r="H135" s="67"/>
      <c r="I135" s="64">
        <f t="shared" si="17"/>
        <v>0</v>
      </c>
      <c r="J135" s="64">
        <f t="shared" si="18"/>
        <v>0</v>
      </c>
      <c r="L135" s="56">
        <v>0</v>
      </c>
      <c r="M135" s="57">
        <f t="shared" si="15"/>
        <v>0</v>
      </c>
    </row>
    <row r="136" spans="2:13" ht="12.75">
      <c r="B136" s="56">
        <v>7325</v>
      </c>
      <c r="C136" s="60">
        <v>7350</v>
      </c>
      <c r="D136" s="60" t="s">
        <v>151</v>
      </c>
      <c r="E136" s="62">
        <v>0</v>
      </c>
      <c r="F136" s="62">
        <v>0</v>
      </c>
      <c r="G136" s="62">
        <f t="shared" si="16"/>
        <v>0</v>
      </c>
      <c r="H136" s="67"/>
      <c r="I136" s="64">
        <f t="shared" si="17"/>
        <v>0</v>
      </c>
      <c r="J136" s="64">
        <f t="shared" si="18"/>
        <v>0</v>
      </c>
      <c r="L136" s="56">
        <v>0</v>
      </c>
      <c r="M136" s="57">
        <f t="shared" si="15"/>
        <v>0</v>
      </c>
    </row>
    <row r="137" spans="2:13" ht="12.75">
      <c r="B137" s="56">
        <v>7350</v>
      </c>
      <c r="C137" s="60">
        <v>7360</v>
      </c>
      <c r="D137" s="60" t="s">
        <v>152</v>
      </c>
      <c r="E137" s="62">
        <v>7306.03</v>
      </c>
      <c r="F137" s="62">
        <v>2202.14</v>
      </c>
      <c r="G137" s="62">
        <f t="shared" si="16"/>
        <v>5103.889999999999</v>
      </c>
      <c r="H137" s="67"/>
      <c r="I137" s="64">
        <f t="shared" si="17"/>
        <v>7306.03</v>
      </c>
      <c r="J137" s="64">
        <f t="shared" si="18"/>
        <v>0</v>
      </c>
      <c r="L137" s="56">
        <v>7306.03</v>
      </c>
      <c r="M137" s="57">
        <f t="shared" si="15"/>
        <v>0</v>
      </c>
    </row>
    <row r="138" spans="2:13" ht="12.75">
      <c r="B138" s="56">
        <v>7360</v>
      </c>
      <c r="C138" s="60">
        <v>7370</v>
      </c>
      <c r="D138" s="60" t="s">
        <v>153</v>
      </c>
      <c r="E138" s="62">
        <v>92200.03</v>
      </c>
      <c r="F138" s="62">
        <v>58663.32</v>
      </c>
      <c r="G138" s="62">
        <f t="shared" si="16"/>
        <v>33536.71</v>
      </c>
      <c r="H138" s="67"/>
      <c r="I138" s="64">
        <f t="shared" si="17"/>
        <v>92200.03</v>
      </c>
      <c r="J138" s="64">
        <f t="shared" si="18"/>
        <v>0</v>
      </c>
      <c r="L138" s="56">
        <v>92200.03</v>
      </c>
      <c r="M138" s="57">
        <f t="shared" si="15"/>
        <v>0</v>
      </c>
    </row>
    <row r="139" spans="2:13" ht="12.75">
      <c r="B139" s="56">
        <v>7370</v>
      </c>
      <c r="C139" s="60">
        <v>7380</v>
      </c>
      <c r="D139" s="60" t="s">
        <v>154</v>
      </c>
      <c r="E139" s="62">
        <v>0</v>
      </c>
      <c r="F139" s="62">
        <v>37690</v>
      </c>
      <c r="G139" s="62">
        <f t="shared" si="16"/>
        <v>-37690</v>
      </c>
      <c r="H139" s="67"/>
      <c r="I139" s="64">
        <f t="shared" si="17"/>
        <v>0</v>
      </c>
      <c r="J139" s="64">
        <f t="shared" si="18"/>
        <v>0</v>
      </c>
      <c r="L139" s="56">
        <v>0</v>
      </c>
      <c r="M139" s="57">
        <f t="shared" si="15"/>
        <v>0</v>
      </c>
    </row>
    <row r="140" spans="2:13" ht="12.75">
      <c r="B140" s="56">
        <v>7380</v>
      </c>
      <c r="C140" s="60">
        <v>7420</v>
      </c>
      <c r="D140" s="60" t="s">
        <v>89</v>
      </c>
      <c r="E140" s="62">
        <v>33826.2</v>
      </c>
      <c r="F140" s="62">
        <v>7536.22</v>
      </c>
      <c r="G140" s="62">
        <f t="shared" si="16"/>
        <v>26289.979999999996</v>
      </c>
      <c r="H140" s="67"/>
      <c r="I140" s="64">
        <f t="shared" si="17"/>
        <v>33826.2</v>
      </c>
      <c r="J140" s="64">
        <f t="shared" si="18"/>
        <v>0</v>
      </c>
      <c r="L140" s="56">
        <v>33826.2</v>
      </c>
      <c r="M140" s="57">
        <f t="shared" si="15"/>
        <v>0</v>
      </c>
    </row>
    <row r="141" spans="2:13" ht="12.75">
      <c r="B141" s="56">
        <v>7420</v>
      </c>
      <c r="C141" s="60">
        <v>7500</v>
      </c>
      <c r="D141" s="60" t="s">
        <v>26</v>
      </c>
      <c r="E141" s="62">
        <v>38076</v>
      </c>
      <c r="F141" s="62">
        <v>32230</v>
      </c>
      <c r="G141" s="62">
        <f t="shared" si="16"/>
        <v>5846</v>
      </c>
      <c r="H141" s="67"/>
      <c r="I141" s="64">
        <f t="shared" si="17"/>
        <v>38076</v>
      </c>
      <c r="J141" s="64">
        <f t="shared" si="18"/>
        <v>0</v>
      </c>
      <c r="L141" s="56">
        <v>38076</v>
      </c>
      <c r="M141" s="57">
        <f t="shared" si="15"/>
        <v>0</v>
      </c>
    </row>
    <row r="142" spans="2:13" ht="12.75">
      <c r="B142" s="56">
        <v>7500</v>
      </c>
      <c r="C142" s="60">
        <v>7740</v>
      </c>
      <c r="D142" s="60" t="s">
        <v>155</v>
      </c>
      <c r="E142" s="62">
        <v>0</v>
      </c>
      <c r="F142" s="62">
        <v>0</v>
      </c>
      <c r="G142" s="62">
        <f t="shared" si="16"/>
        <v>0</v>
      </c>
      <c r="H142" s="67"/>
      <c r="I142" s="64">
        <f t="shared" si="17"/>
        <v>0</v>
      </c>
      <c r="J142" s="64">
        <f t="shared" si="18"/>
        <v>0</v>
      </c>
      <c r="L142" s="56">
        <v>0</v>
      </c>
      <c r="M142" s="57">
        <f t="shared" si="15"/>
        <v>0</v>
      </c>
    </row>
    <row r="143" spans="2:13" ht="12.75">
      <c r="B143" s="56">
        <v>7740</v>
      </c>
      <c r="C143" s="60">
        <v>7770</v>
      </c>
      <c r="D143" s="60" t="s">
        <v>156</v>
      </c>
      <c r="E143" s="62">
        <v>89.85</v>
      </c>
      <c r="F143" s="62">
        <v>130</v>
      </c>
      <c r="G143" s="62">
        <f t="shared" si="16"/>
        <v>-40.150000000000006</v>
      </c>
      <c r="H143" s="67"/>
      <c r="I143" s="64">
        <f t="shared" si="17"/>
        <v>89.85</v>
      </c>
      <c r="J143" s="64">
        <f t="shared" si="18"/>
        <v>0</v>
      </c>
      <c r="L143" s="56">
        <v>89.85</v>
      </c>
      <c r="M143" s="57">
        <f t="shared" si="15"/>
        <v>0</v>
      </c>
    </row>
    <row r="144" spans="2:13" ht="12.75">
      <c r="B144" s="56">
        <v>7770</v>
      </c>
      <c r="C144" s="60">
        <v>7780</v>
      </c>
      <c r="D144" s="60" t="s">
        <v>157</v>
      </c>
      <c r="E144" s="62">
        <v>0</v>
      </c>
      <c r="F144" s="62">
        <v>0</v>
      </c>
      <c r="G144" s="62">
        <f t="shared" si="16"/>
        <v>0</v>
      </c>
      <c r="H144" s="67"/>
      <c r="I144" s="64">
        <f t="shared" si="17"/>
        <v>0</v>
      </c>
      <c r="J144" s="64">
        <f t="shared" si="18"/>
        <v>0</v>
      </c>
      <c r="L144" s="56">
        <v>0</v>
      </c>
      <c r="M144" s="57">
        <f t="shared" si="15"/>
        <v>0</v>
      </c>
    </row>
    <row r="145" spans="2:13" ht="12.75">
      <c r="B145" s="56">
        <v>7780</v>
      </c>
      <c r="C145" s="60">
        <v>7830</v>
      </c>
      <c r="D145" s="60" t="s">
        <v>27</v>
      </c>
      <c r="E145" s="62">
        <v>0</v>
      </c>
      <c r="F145" s="62">
        <v>-15260</v>
      </c>
      <c r="G145" s="62">
        <f t="shared" si="16"/>
        <v>15260</v>
      </c>
      <c r="H145" s="67"/>
      <c r="I145" s="64">
        <f t="shared" si="17"/>
        <v>0</v>
      </c>
      <c r="J145" s="64">
        <f t="shared" si="18"/>
        <v>0</v>
      </c>
      <c r="L145" s="56">
        <v>0</v>
      </c>
      <c r="M145" s="57">
        <f t="shared" si="15"/>
        <v>0</v>
      </c>
    </row>
    <row r="146" spans="2:13" ht="13.5" thickBot="1">
      <c r="B146" s="56">
        <v>7830</v>
      </c>
      <c r="C146" s="69"/>
      <c r="D146" s="69"/>
      <c r="E146" s="72"/>
      <c r="F146" s="72"/>
      <c r="G146" s="72"/>
      <c r="H146" s="67"/>
      <c r="I146" s="73"/>
      <c r="J146" s="73"/>
      <c r="M146" s="57">
        <f t="shared" si="15"/>
        <v>0</v>
      </c>
    </row>
    <row r="147" spans="3:13" ht="13.5" thickBot="1">
      <c r="C147" s="98"/>
      <c r="D147" s="77" t="s">
        <v>14</v>
      </c>
      <c r="E147" s="78">
        <f>SUM(E103:E146)</f>
        <v>313636.06</v>
      </c>
      <c r="F147" s="78">
        <f>SUM(F103:F146)</f>
        <v>259317.76</v>
      </c>
      <c r="G147" s="78">
        <f>SUM(G103:G146)</f>
        <v>54318.30000000001</v>
      </c>
      <c r="H147" s="79"/>
      <c r="I147" s="80">
        <f>SUM(I103:I146)</f>
        <v>313636.06</v>
      </c>
      <c r="J147" s="80">
        <f>SUM(J103:J146)</f>
        <v>0</v>
      </c>
      <c r="L147" s="56">
        <v>313636.06</v>
      </c>
      <c r="M147" s="57">
        <f t="shared" si="15"/>
        <v>0</v>
      </c>
    </row>
    <row r="148" spans="2:13" ht="12.75">
      <c r="B148" s="59"/>
      <c r="C148" s="113"/>
      <c r="D148" s="113"/>
      <c r="E148" s="114"/>
      <c r="F148" s="114"/>
      <c r="G148" s="114"/>
      <c r="H148" s="115"/>
      <c r="I148" s="114"/>
      <c r="J148" s="114"/>
      <c r="L148" s="57"/>
      <c r="M148" s="57">
        <f t="shared" si="15"/>
        <v>0</v>
      </c>
    </row>
    <row r="149" spans="2:13" ht="12.75">
      <c r="B149" s="59"/>
      <c r="C149" s="60">
        <v>6000</v>
      </c>
      <c r="D149" s="60" t="s">
        <v>121</v>
      </c>
      <c r="E149" s="62">
        <v>0</v>
      </c>
      <c r="F149" s="62">
        <v>0</v>
      </c>
      <c r="G149" s="62">
        <f aca="true" t="shared" si="19" ref="G149:G154">E149-F149</f>
        <v>0</v>
      </c>
      <c r="H149" s="67"/>
      <c r="I149" s="64">
        <f aca="true" t="shared" si="20" ref="I149:I155">E149</f>
        <v>0</v>
      </c>
      <c r="J149" s="64">
        <f aca="true" t="shared" si="21" ref="J149:J155">I149-E149</f>
        <v>0</v>
      </c>
      <c r="L149" s="56">
        <v>0</v>
      </c>
      <c r="M149" s="57">
        <f t="shared" si="15"/>
        <v>0</v>
      </c>
    </row>
    <row r="150" spans="2:13" ht="12.75">
      <c r="B150" s="56">
        <v>6000</v>
      </c>
      <c r="C150" s="60">
        <v>6015</v>
      </c>
      <c r="D150" s="60" t="s">
        <v>122</v>
      </c>
      <c r="E150" s="62">
        <v>0</v>
      </c>
      <c r="F150" s="62">
        <v>0</v>
      </c>
      <c r="G150" s="62">
        <f t="shared" si="19"/>
        <v>0</v>
      </c>
      <c r="H150" s="67"/>
      <c r="I150" s="64">
        <f t="shared" si="20"/>
        <v>0</v>
      </c>
      <c r="J150" s="64">
        <f t="shared" si="21"/>
        <v>0</v>
      </c>
      <c r="L150" s="56">
        <v>0</v>
      </c>
      <c r="M150" s="57">
        <f t="shared" si="15"/>
        <v>0</v>
      </c>
    </row>
    <row r="151" spans="2:13" ht="12.75">
      <c r="B151" s="56">
        <v>6015</v>
      </c>
      <c r="C151" s="60">
        <v>6020</v>
      </c>
      <c r="D151" s="60" t="s">
        <v>123</v>
      </c>
      <c r="E151" s="62">
        <v>0</v>
      </c>
      <c r="F151" s="62">
        <v>0</v>
      </c>
      <c r="G151" s="62">
        <f t="shared" si="19"/>
        <v>0</v>
      </c>
      <c r="H151" s="67"/>
      <c r="I151" s="64">
        <f t="shared" si="20"/>
        <v>0</v>
      </c>
      <c r="J151" s="64">
        <f t="shared" si="21"/>
        <v>0</v>
      </c>
      <c r="L151" s="56">
        <v>0</v>
      </c>
      <c r="M151" s="57">
        <f t="shared" si="15"/>
        <v>0</v>
      </c>
    </row>
    <row r="152" spans="2:13" ht="12.75">
      <c r="B152" s="56">
        <v>6020</v>
      </c>
      <c r="C152" s="60">
        <v>6025</v>
      </c>
      <c r="D152" s="60" t="s">
        <v>124</v>
      </c>
      <c r="E152" s="62">
        <v>0</v>
      </c>
      <c r="F152" s="62">
        <v>0</v>
      </c>
      <c r="G152" s="62">
        <f t="shared" si="19"/>
        <v>0</v>
      </c>
      <c r="H152" s="67"/>
      <c r="I152" s="64">
        <f t="shared" si="20"/>
        <v>0</v>
      </c>
      <c r="J152" s="64">
        <f t="shared" si="21"/>
        <v>0</v>
      </c>
      <c r="L152" s="56">
        <v>0</v>
      </c>
      <c r="M152" s="57">
        <f t="shared" si="15"/>
        <v>0</v>
      </c>
    </row>
    <row r="153" spans="2:13" ht="12.75">
      <c r="B153" s="56">
        <v>6025</v>
      </c>
      <c r="C153" s="60">
        <v>6030</v>
      </c>
      <c r="D153" s="60" t="s">
        <v>125</v>
      </c>
      <c r="E153" s="62">
        <v>0</v>
      </c>
      <c r="F153" s="62">
        <v>0</v>
      </c>
      <c r="G153" s="62">
        <f t="shared" si="19"/>
        <v>0</v>
      </c>
      <c r="H153" s="67"/>
      <c r="I153" s="64">
        <f t="shared" si="20"/>
        <v>0</v>
      </c>
      <c r="J153" s="64">
        <f t="shared" si="21"/>
        <v>0</v>
      </c>
      <c r="L153" s="56">
        <v>0</v>
      </c>
      <c r="M153" s="57">
        <f aca="true" t="shared" si="22" ref="M153:M165">E153-L153</f>
        <v>0</v>
      </c>
    </row>
    <row r="154" spans="2:13" ht="12.75">
      <c r="B154" s="56">
        <v>6030</v>
      </c>
      <c r="C154" s="65"/>
      <c r="D154" s="65" t="s">
        <v>35</v>
      </c>
      <c r="E154" s="62">
        <v>0</v>
      </c>
      <c r="F154" s="62">
        <v>0</v>
      </c>
      <c r="G154" s="62">
        <f t="shared" si="19"/>
        <v>0</v>
      </c>
      <c r="H154" s="67"/>
      <c r="I154" s="64">
        <f t="shared" si="20"/>
        <v>0</v>
      </c>
      <c r="J154" s="64">
        <f t="shared" si="21"/>
        <v>0</v>
      </c>
      <c r="L154" s="56">
        <v>0</v>
      </c>
      <c r="M154" s="57">
        <f t="shared" si="22"/>
        <v>0</v>
      </c>
    </row>
    <row r="155" spans="2:13" ht="13.5" thickBot="1">
      <c r="B155" s="59"/>
      <c r="C155" s="60"/>
      <c r="D155" s="60"/>
      <c r="E155" s="62"/>
      <c r="F155" s="62">
        <v>0</v>
      </c>
      <c r="G155" s="62"/>
      <c r="H155" s="67"/>
      <c r="I155" s="64">
        <f t="shared" si="20"/>
        <v>0</v>
      </c>
      <c r="J155" s="64">
        <f t="shared" si="21"/>
        <v>0</v>
      </c>
      <c r="M155" s="57">
        <f t="shared" si="22"/>
        <v>0</v>
      </c>
    </row>
    <row r="156" spans="3:13" ht="13.5" thickBot="1">
      <c r="C156" s="98"/>
      <c r="D156" s="77" t="s">
        <v>9</v>
      </c>
      <c r="E156" s="78">
        <f>E62-E86-E101-E147-E154</f>
        <v>-643362.7900000005</v>
      </c>
      <c r="F156" s="78">
        <f>F62-F86-F101-F147-F154</f>
        <v>-55315.810000000056</v>
      </c>
      <c r="G156" s="78">
        <f>G62-G86-G101-G147</f>
        <v>-588046.9800000001</v>
      </c>
      <c r="H156" s="79"/>
      <c r="I156" s="80">
        <f>I62-I86-I101-I147-I154</f>
        <v>99393.39000000019</v>
      </c>
      <c r="J156" s="80">
        <f>J62-J86-J101-J147-J154</f>
        <v>742756.18</v>
      </c>
      <c r="L156" s="56">
        <v>-643362.7900000005</v>
      </c>
      <c r="M156" s="57">
        <f t="shared" si="22"/>
        <v>0</v>
      </c>
    </row>
    <row r="157" spans="2:13" ht="13.5" customHeight="1">
      <c r="B157" s="59"/>
      <c r="C157" s="113"/>
      <c r="D157" s="113"/>
      <c r="E157" s="114"/>
      <c r="F157" s="114"/>
      <c r="G157" s="114"/>
      <c r="H157" s="115"/>
      <c r="I157" s="114"/>
      <c r="J157" s="114"/>
      <c r="M157" s="57">
        <f t="shared" si="22"/>
        <v>0</v>
      </c>
    </row>
    <row r="158" spans="3:13" ht="13.5" customHeight="1">
      <c r="C158" s="60"/>
      <c r="D158" s="60"/>
      <c r="E158" s="62"/>
      <c r="F158" s="62"/>
      <c r="G158" s="62"/>
      <c r="H158" s="67"/>
      <c r="I158" s="64"/>
      <c r="J158" s="64"/>
      <c r="M158" s="57">
        <f t="shared" si="22"/>
        <v>0</v>
      </c>
    </row>
    <row r="159" spans="3:13" ht="13.5" customHeight="1">
      <c r="C159" s="60">
        <v>8050</v>
      </c>
      <c r="D159" s="60" t="s">
        <v>158</v>
      </c>
      <c r="E159" s="62">
        <v>-56.46</v>
      </c>
      <c r="F159" s="62">
        <v>382</v>
      </c>
      <c r="G159" s="62">
        <f>E159-F159</f>
        <v>-438.46</v>
      </c>
      <c r="H159" s="67"/>
      <c r="I159" s="64">
        <f>E159</f>
        <v>-56.46</v>
      </c>
      <c r="J159" s="64">
        <f>I159-E159</f>
        <v>0</v>
      </c>
      <c r="L159" s="56">
        <v>-56.46</v>
      </c>
      <c r="M159" s="57">
        <f t="shared" si="22"/>
        <v>0</v>
      </c>
    </row>
    <row r="160" spans="2:13" ht="13.5" customHeight="1">
      <c r="B160" s="56">
        <v>8050</v>
      </c>
      <c r="C160" s="60">
        <v>8150</v>
      </c>
      <c r="D160" s="60" t="s">
        <v>15</v>
      </c>
      <c r="E160" s="62">
        <v>0</v>
      </c>
      <c r="F160" s="62">
        <v>0</v>
      </c>
      <c r="G160" s="62">
        <f>E160-F160</f>
        <v>0</v>
      </c>
      <c r="H160" s="67"/>
      <c r="I160" s="64">
        <f>E160</f>
        <v>0</v>
      </c>
      <c r="J160" s="64">
        <f>I160-E160</f>
        <v>0</v>
      </c>
      <c r="L160" s="56">
        <v>0</v>
      </c>
      <c r="M160" s="57">
        <f t="shared" si="22"/>
        <v>0</v>
      </c>
    </row>
    <row r="161" spans="2:13" ht="13.5" customHeight="1">
      <c r="B161" s="56">
        <v>8150</v>
      </c>
      <c r="C161" s="60">
        <v>8151</v>
      </c>
      <c r="D161" s="60" t="s">
        <v>159</v>
      </c>
      <c r="E161" s="62">
        <v>0</v>
      </c>
      <c r="F161" s="62">
        <v>0</v>
      </c>
      <c r="G161" s="62">
        <f>E161-F161</f>
        <v>0</v>
      </c>
      <c r="H161" s="67"/>
      <c r="I161" s="64">
        <f>E161</f>
        <v>0</v>
      </c>
      <c r="J161" s="64">
        <f>I161-E161</f>
        <v>0</v>
      </c>
      <c r="L161" s="56">
        <v>0</v>
      </c>
      <c r="M161" s="57">
        <f t="shared" si="22"/>
        <v>0</v>
      </c>
    </row>
    <row r="162" spans="2:13" ht="13.5" customHeight="1">
      <c r="B162" s="56">
        <v>8151</v>
      </c>
      <c r="C162" s="65"/>
      <c r="D162" s="65" t="s">
        <v>32</v>
      </c>
      <c r="E162" s="62">
        <f>SUM(E160:E161)</f>
        <v>0</v>
      </c>
      <c r="F162" s="62">
        <f>SUM(F160:F161)</f>
        <v>0</v>
      </c>
      <c r="G162" s="62">
        <f>E162-F162</f>
        <v>0</v>
      </c>
      <c r="H162" s="67"/>
      <c r="I162" s="64">
        <f>SUM(I160:I161)</f>
        <v>0</v>
      </c>
      <c r="J162" s="64">
        <f>SUM(J159:J161)</f>
        <v>0</v>
      </c>
      <c r="L162" s="56">
        <v>-56.46</v>
      </c>
      <c r="M162" s="57">
        <f t="shared" si="22"/>
        <v>56.46</v>
      </c>
    </row>
    <row r="163" spans="2:13" ht="13.5" customHeight="1" thickBot="1">
      <c r="B163" s="59"/>
      <c r="C163" s="60"/>
      <c r="D163" s="60"/>
      <c r="E163" s="62"/>
      <c r="F163" s="62"/>
      <c r="G163" s="62"/>
      <c r="H163" s="67"/>
      <c r="I163" s="64"/>
      <c r="J163" s="64"/>
      <c r="M163" s="57">
        <f t="shared" si="22"/>
        <v>0</v>
      </c>
    </row>
    <row r="164" spans="3:13" ht="13.5" thickBot="1">
      <c r="C164" s="98"/>
      <c r="D164" s="77" t="s">
        <v>30</v>
      </c>
      <c r="E164" s="78">
        <f>E156+E162</f>
        <v>-643362.7900000005</v>
      </c>
      <c r="F164" s="78">
        <f>F156+F162</f>
        <v>-55315.810000000056</v>
      </c>
      <c r="G164" s="78">
        <f>G156+G162</f>
        <v>-588046.9800000001</v>
      </c>
      <c r="H164" s="79"/>
      <c r="I164" s="80">
        <f>I156+I162</f>
        <v>99393.39000000019</v>
      </c>
      <c r="J164" s="80">
        <f>J156+J162</f>
        <v>742756.18</v>
      </c>
      <c r="L164" s="56">
        <v>-643306.3300000005</v>
      </c>
      <c r="M164" s="57">
        <f t="shared" si="22"/>
        <v>-56.45999999996275</v>
      </c>
    </row>
    <row r="165" spans="2:13" ht="12.75">
      <c r="B165" s="59"/>
      <c r="E165" s="57"/>
      <c r="F165" s="57"/>
      <c r="G165" s="57"/>
      <c r="M165" s="57">
        <f t="shared" si="22"/>
        <v>0</v>
      </c>
    </row>
    <row r="166" ht="15.75" customHeight="1">
      <c r="F166" s="57"/>
    </row>
  </sheetData>
  <sheetProtection/>
  <mergeCells count="5">
    <mergeCell ref="E4:G4"/>
    <mergeCell ref="E5:G5"/>
    <mergeCell ref="I5:J5"/>
    <mergeCell ref="C24:J24"/>
    <mergeCell ref="C64:J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B1:S296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.57421875" style="0" customWidth="1"/>
    <col min="2" max="2" width="4.8515625" style="0" hidden="1" customWidth="1"/>
    <col min="3" max="3" width="4.421875" style="0" hidden="1" customWidth="1"/>
    <col min="4" max="4" width="31.8515625" style="0" customWidth="1"/>
    <col min="5" max="5" width="9.140625" style="0" bestFit="1" customWidth="1"/>
    <col min="6" max="7" width="8.8515625" style="0" customWidth="1"/>
    <col min="8" max="8" width="9.140625" style="0" customWidth="1"/>
    <col min="9" max="9" width="8.8515625" style="0" customWidth="1"/>
    <col min="10" max="10" width="9.8515625" style="0" customWidth="1"/>
    <col min="11" max="11" width="9.140625" style="0" customWidth="1"/>
    <col min="12" max="12" width="9.421875" style="0" customWidth="1"/>
    <col min="13" max="15" width="7.00390625" style="0" customWidth="1"/>
    <col min="16" max="16" width="7.00390625" style="0" hidden="1" customWidth="1"/>
    <col min="17" max="17" width="8.8515625" style="0" bestFit="1" customWidth="1"/>
    <col min="18" max="18" width="13.00390625" style="0" customWidth="1"/>
  </cols>
  <sheetData>
    <row r="1" spans="4:19" ht="12.75">
      <c r="D1" s="20"/>
      <c r="Q1" t="s">
        <v>36</v>
      </c>
      <c r="R1" t="s">
        <v>36</v>
      </c>
      <c r="S1" t="s">
        <v>36</v>
      </c>
    </row>
    <row r="2" spans="2:19" ht="15.75">
      <c r="B2" s="20"/>
      <c r="E2" s="1"/>
      <c r="J2" s="24"/>
      <c r="Q2" s="24">
        <f>Q24</f>
        <v>0</v>
      </c>
      <c r="R2" s="24">
        <f>R24</f>
        <v>0</v>
      </c>
      <c r="S2" s="24">
        <f>S24</f>
        <v>0</v>
      </c>
    </row>
    <row r="3" spans="2:19" ht="15.75">
      <c r="B3" s="20"/>
      <c r="E3" s="1"/>
      <c r="Q3" s="24">
        <f>Q165</f>
        <v>0</v>
      </c>
      <c r="R3" s="24">
        <f>R165</f>
        <v>0</v>
      </c>
      <c r="S3" s="24">
        <f>S165</f>
        <v>0</v>
      </c>
    </row>
    <row r="4" spans="2:19" ht="15.75">
      <c r="B4" s="20"/>
      <c r="D4" s="1" t="e">
        <f>"Resultatrapport pr  "&amp;til_periode&amp;""</f>
        <v>#REF!</v>
      </c>
      <c r="E4" s="1"/>
      <c r="J4" s="24"/>
      <c r="Q4" s="24">
        <f>Q2-Q3</f>
        <v>0</v>
      </c>
      <c r="R4" s="24">
        <f>R2-R3</f>
        <v>0</v>
      </c>
      <c r="S4" s="24">
        <f>S2-S3</f>
        <v>0</v>
      </c>
    </row>
    <row r="6" spans="4:5" ht="15.75">
      <c r="D6" s="11" t="s">
        <v>186</v>
      </c>
      <c r="E6" s="11">
        <v>108</v>
      </c>
    </row>
    <row r="7" s="2" customFormat="1" ht="12.75">
      <c r="C7" s="10"/>
    </row>
    <row r="8" s="2" customFormat="1" ht="12.75">
      <c r="C8" s="10"/>
    </row>
    <row r="9" spans="3:19" s="2" customFormat="1" ht="15.75" customHeight="1">
      <c r="C9" s="10"/>
      <c r="D9" s="8" t="s">
        <v>0</v>
      </c>
      <c r="E9" s="9" t="e">
        <f>#REF!</f>
        <v>#REF!</v>
      </c>
      <c r="F9" s="9" t="e">
        <f>E9+1</f>
        <v>#REF!</v>
      </c>
      <c r="G9" s="9" t="e">
        <f aca="true" t="shared" si="0" ref="G9:P9">F9+1</f>
        <v>#REF!</v>
      </c>
      <c r="H9" s="9" t="e">
        <f t="shared" si="0"/>
        <v>#REF!</v>
      </c>
      <c r="I9" s="9" t="e">
        <f>H9+1</f>
        <v>#REF!</v>
      </c>
      <c r="J9" s="9" t="e">
        <f t="shared" si="0"/>
        <v>#REF!</v>
      </c>
      <c r="K9" s="9" t="e">
        <f t="shared" si="0"/>
        <v>#REF!</v>
      </c>
      <c r="L9" s="9" t="e">
        <f t="shared" si="0"/>
        <v>#REF!</v>
      </c>
      <c r="M9" s="9" t="e">
        <f t="shared" si="0"/>
        <v>#REF!</v>
      </c>
      <c r="N9" s="9" t="e">
        <f t="shared" si="0"/>
        <v>#REF!</v>
      </c>
      <c r="O9" s="9" t="e">
        <f t="shared" si="0"/>
        <v>#REF!</v>
      </c>
      <c r="P9" s="9" t="e">
        <f t="shared" si="0"/>
        <v>#REF!</v>
      </c>
      <c r="Q9" s="9" t="s">
        <v>1</v>
      </c>
      <c r="R9" s="9" t="e">
        <f>"Bud pr  "&amp;til_periode&amp;""</f>
        <v>#REF!</v>
      </c>
      <c r="S9" s="9" t="s">
        <v>37</v>
      </c>
    </row>
    <row r="10" spans="2:19" s="2" customFormat="1" ht="12.75">
      <c r="B10" s="12">
        <v>300</v>
      </c>
      <c r="C10" s="13">
        <v>320</v>
      </c>
      <c r="D10" s="3" t="s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2:19" s="2" customFormat="1" ht="12.75">
      <c r="B11" s="12">
        <v>330</v>
      </c>
      <c r="C11" s="13">
        <v>330</v>
      </c>
      <c r="D11" s="3" t="s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2:19" s="2" customFormat="1" ht="12.75">
      <c r="B12" s="12"/>
      <c r="C12" s="13"/>
      <c r="D12" s="3" t="s">
        <v>4</v>
      </c>
      <c r="E12" s="5">
        <f>SUM(E10:E11)</f>
        <v>0</v>
      </c>
      <c r="F12" s="5">
        <f aca="true" t="shared" si="1" ref="F12:S12">SUM(F10:F11)</f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</row>
    <row r="13" spans="2:19" s="2" customFormat="1" ht="12.75">
      <c r="B13" s="12"/>
      <c r="C13" s="13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s="2" customFormat="1" ht="12.75">
      <c r="B14" s="12">
        <v>420</v>
      </c>
      <c r="C14" s="13">
        <v>490</v>
      </c>
      <c r="D14" s="3" t="s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2:19" s="2" customFormat="1" ht="12.75">
      <c r="B15" s="12">
        <v>500</v>
      </c>
      <c r="C15" s="13">
        <v>500</v>
      </c>
      <c r="D15" s="3" t="s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2:19" s="2" customFormat="1" ht="12.75">
      <c r="B16" s="12">
        <v>600</v>
      </c>
      <c r="C16" s="13">
        <v>600</v>
      </c>
      <c r="D16" s="3" t="s">
        <v>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2:19" s="2" customFormat="1" ht="12.75">
      <c r="B17" s="12">
        <v>610</v>
      </c>
      <c r="C17" s="13">
        <v>790</v>
      </c>
      <c r="D17" s="3" t="s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2:19" s="2" customFormat="1" ht="12.75">
      <c r="B18" s="12"/>
      <c r="C18" s="1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s="2" customFormat="1" ht="12.75">
      <c r="B19" s="12"/>
      <c r="C19" s="13"/>
      <c r="D19" s="3" t="s">
        <v>9</v>
      </c>
      <c r="E19" s="5">
        <f aca="true" t="shared" si="2" ref="E19:S19">SUM(E12)-SUM(E14:E17)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</row>
    <row r="20" spans="2:19" s="2" customFormat="1" ht="12.75">
      <c r="B20" s="12"/>
      <c r="C20" s="13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s="2" customFormat="1" ht="12.75">
      <c r="B21" s="12">
        <v>805</v>
      </c>
      <c r="C21" s="13">
        <v>805</v>
      </c>
      <c r="D21" s="3" t="s">
        <v>17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s="2" customFormat="1" ht="12.75">
      <c r="B22" s="12">
        <v>815</v>
      </c>
      <c r="C22" s="13">
        <v>890</v>
      </c>
      <c r="D22" s="3" t="s">
        <v>16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2:19" s="2" customFormat="1" ht="12.75">
      <c r="B23" s="12"/>
      <c r="C23" s="13"/>
      <c r="D23" s="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2" customFormat="1" ht="12.75">
      <c r="B24" s="12"/>
      <c r="C24" s="13"/>
      <c r="D24" s="4" t="s">
        <v>10</v>
      </c>
      <c r="E24" s="6">
        <f>E19+E21*-1-E22</f>
        <v>0</v>
      </c>
      <c r="F24" s="6">
        <f aca="true" t="shared" si="3" ref="F24:S24">F19+F21*-1-F22</f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</row>
    <row r="25" spans="2:3" ht="12.75">
      <c r="B25" s="14"/>
      <c r="C25" s="14"/>
    </row>
    <row r="26" spans="2:3" ht="12.75">
      <c r="B26" s="14"/>
      <c r="C26" s="14"/>
    </row>
    <row r="27" spans="2:3" ht="12.75">
      <c r="B27" s="14"/>
      <c r="C27" s="14"/>
    </row>
    <row r="28" spans="2:19" s="2" customFormat="1" ht="15.75" customHeight="1">
      <c r="B28" s="12"/>
      <c r="C28" s="13"/>
      <c r="D28" s="8" t="s">
        <v>0</v>
      </c>
      <c r="E28" s="9" t="e">
        <f>#REF!</f>
        <v>#REF!</v>
      </c>
      <c r="F28" s="9" t="e">
        <f>E28+1</f>
        <v>#REF!</v>
      </c>
      <c r="G28" s="9" t="e">
        <f aca="true" t="shared" si="4" ref="G28:P28">F28+1</f>
        <v>#REF!</v>
      </c>
      <c r="H28" s="9" t="e">
        <f t="shared" si="4"/>
        <v>#REF!</v>
      </c>
      <c r="I28" s="9" t="e">
        <f>H28+1</f>
        <v>#REF!</v>
      </c>
      <c r="J28" s="9" t="e">
        <f t="shared" si="4"/>
        <v>#REF!</v>
      </c>
      <c r="K28" s="9" t="e">
        <f t="shared" si="4"/>
        <v>#REF!</v>
      </c>
      <c r="L28" s="9" t="e">
        <f t="shared" si="4"/>
        <v>#REF!</v>
      </c>
      <c r="M28" s="9" t="e">
        <f t="shared" si="4"/>
        <v>#REF!</v>
      </c>
      <c r="N28" s="9" t="e">
        <f t="shared" si="4"/>
        <v>#REF!</v>
      </c>
      <c r="O28" s="9" t="e">
        <f t="shared" si="4"/>
        <v>#REF!</v>
      </c>
      <c r="P28" s="9" t="e">
        <f t="shared" si="4"/>
        <v>#REF!</v>
      </c>
      <c r="Q28" s="9" t="s">
        <v>1</v>
      </c>
      <c r="R28" s="9" t="e">
        <f>"Bud pr  "&amp;til_periode&amp;""</f>
        <v>#REF!</v>
      </c>
      <c r="S28" s="9" t="s">
        <v>37</v>
      </c>
    </row>
    <row r="29" spans="2:19" ht="12.75">
      <c r="B29" s="14"/>
      <c r="C29" s="14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2.75">
      <c r="B30" s="43">
        <v>3000</v>
      </c>
      <c r="C30" s="43">
        <v>3000</v>
      </c>
      <c r="D30" s="3" t="s">
        <v>67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2:19" ht="12.75">
      <c r="B31" s="43">
        <v>3021</v>
      </c>
      <c r="C31" s="43">
        <v>3021</v>
      </c>
      <c r="D31" s="3" t="s">
        <v>68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2:19" ht="12.75">
      <c r="B32" s="43">
        <v>3100</v>
      </c>
      <c r="C32" s="43">
        <v>3100</v>
      </c>
      <c r="D32" s="3" t="s">
        <v>69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ht="12.75">
      <c r="B33" s="43">
        <v>3220</v>
      </c>
      <c r="C33" s="43">
        <v>3220</v>
      </c>
      <c r="D33" s="3" t="s">
        <v>177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2:19" ht="12.75">
      <c r="B34" s="43">
        <v>3221</v>
      </c>
      <c r="C34" s="43">
        <v>3221</v>
      </c>
      <c r="D34" s="3" t="s">
        <v>70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2:19" ht="12.75">
      <c r="B35" s="43">
        <v>3240</v>
      </c>
      <c r="C35" s="43">
        <v>3240</v>
      </c>
      <c r="D35" s="3" t="s">
        <v>71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2:19" ht="12.75">
      <c r="B36" s="43">
        <v>3241</v>
      </c>
      <c r="C36" s="43">
        <v>3241</v>
      </c>
      <c r="D36" s="3" t="s">
        <v>175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2:19" ht="12.75">
      <c r="B37" s="43">
        <v>3242</v>
      </c>
      <c r="C37" s="43">
        <v>3242</v>
      </c>
      <c r="D37" s="3" t="s">
        <v>72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2:19" ht="12.75">
      <c r="B38" s="43">
        <v>3243</v>
      </c>
      <c r="C38" s="43">
        <v>3243</v>
      </c>
      <c r="D38" s="3" t="s">
        <v>73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ht="12.75">
      <c r="B39" s="43">
        <v>3250</v>
      </c>
      <c r="C39" s="43">
        <v>3250</v>
      </c>
      <c r="D39" s="3" t="s">
        <v>74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2:19" ht="12.75">
      <c r="B40" s="43">
        <v>3320</v>
      </c>
      <c r="C40" s="43">
        <v>3320</v>
      </c>
      <c r="D40" s="3" t="s">
        <v>60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2:19" ht="12.75">
      <c r="B41" s="43">
        <v>3400</v>
      </c>
      <c r="C41" s="43">
        <v>3400</v>
      </c>
      <c r="D41" s="3" t="s">
        <v>75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2:19" ht="12.75">
      <c r="B42" s="43">
        <v>3410</v>
      </c>
      <c r="C42" s="43">
        <v>3410</v>
      </c>
      <c r="D42" s="3" t="s">
        <v>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2:19" ht="12.75">
      <c r="B43" s="43">
        <v>3415</v>
      </c>
      <c r="C43" s="43">
        <v>3415</v>
      </c>
      <c r="D43" s="3" t="s">
        <v>77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2:19" ht="12.75">
      <c r="B44" s="43">
        <v>3440</v>
      </c>
      <c r="C44" s="43">
        <v>3440</v>
      </c>
      <c r="D44" s="3" t="s">
        <v>78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2:19" ht="12.75">
      <c r="B45" s="43">
        <v>3442</v>
      </c>
      <c r="C45" s="43">
        <v>3442</v>
      </c>
      <c r="D45" s="3" t="s">
        <v>79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2:19" ht="12.75">
      <c r="B46" s="43">
        <v>3500</v>
      </c>
      <c r="C46" s="43">
        <v>3500</v>
      </c>
      <c r="D46" s="3" t="s">
        <v>80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2:19" ht="12.75">
      <c r="B47" s="43">
        <v>3501</v>
      </c>
      <c r="C47" s="43">
        <v>3501</v>
      </c>
      <c r="D47" s="3" t="s">
        <v>81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2:19" ht="12.75">
      <c r="B48" s="43">
        <v>3600</v>
      </c>
      <c r="C48" s="43">
        <v>3600</v>
      </c>
      <c r="D48" s="3" t="s">
        <v>82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2:19" ht="12.75">
      <c r="B49" s="43">
        <v>3601</v>
      </c>
      <c r="C49" s="43">
        <v>3601</v>
      </c>
      <c r="D49" s="3" t="s">
        <v>83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2:19" ht="12.75">
      <c r="B50" s="43">
        <v>3602</v>
      </c>
      <c r="C50" s="43">
        <v>3602</v>
      </c>
      <c r="D50" s="3" t="s">
        <v>84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2:19" ht="12.75">
      <c r="B51" s="43">
        <v>3604</v>
      </c>
      <c r="C51" s="43">
        <v>3604</v>
      </c>
      <c r="D51" s="3" t="s">
        <v>85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2:19" ht="12.75">
      <c r="B52" s="43">
        <v>3700</v>
      </c>
      <c r="C52" s="43">
        <v>3700</v>
      </c>
      <c r="D52" s="3" t="s">
        <v>86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2:19" ht="12.75">
      <c r="B53" s="43">
        <v>3925</v>
      </c>
      <c r="C53" s="43">
        <v>3925</v>
      </c>
      <c r="D53" s="3" t="s">
        <v>28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</row>
    <row r="54" spans="2:19" ht="12.75">
      <c r="B54" s="43">
        <v>3950</v>
      </c>
      <c r="C54" s="43">
        <v>3950</v>
      </c>
      <c r="D54" s="3" t="s">
        <v>161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2:19" s="21" customFormat="1" ht="19.5" customHeight="1">
      <c r="B55" s="14"/>
      <c r="C55" s="14"/>
      <c r="D55" s="3" t="s">
        <v>11</v>
      </c>
      <c r="E55" s="5">
        <f aca="true" t="shared" si="5" ref="E55:S55">SUM(E30:E54)</f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  <c r="I55" s="5">
        <f t="shared" si="5"/>
        <v>0</v>
      </c>
      <c r="J55" s="5">
        <f t="shared" si="5"/>
        <v>0</v>
      </c>
      <c r="K55" s="5">
        <f t="shared" si="5"/>
        <v>0</v>
      </c>
      <c r="L55" s="5">
        <f t="shared" si="5"/>
        <v>0</v>
      </c>
      <c r="M55" s="5">
        <f t="shared" si="5"/>
        <v>0</v>
      </c>
      <c r="N55" s="5">
        <f t="shared" si="5"/>
        <v>0</v>
      </c>
      <c r="O55" s="5">
        <f t="shared" si="5"/>
        <v>0</v>
      </c>
      <c r="P55" s="5">
        <f t="shared" si="5"/>
        <v>0</v>
      </c>
      <c r="Q55" s="5">
        <f t="shared" si="5"/>
        <v>0</v>
      </c>
      <c r="R55" s="5">
        <f t="shared" si="5"/>
        <v>0</v>
      </c>
      <c r="S55" s="5">
        <f t="shared" si="5"/>
        <v>0</v>
      </c>
    </row>
    <row r="56" spans="2:19" ht="12.75">
      <c r="B56" s="14"/>
      <c r="C56" s="14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2.75">
      <c r="B57" s="43">
        <v>3810</v>
      </c>
      <c r="C57" s="43">
        <v>3810</v>
      </c>
      <c r="D57" s="3" t="s">
        <v>87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2:19" ht="12.75">
      <c r="B58" s="43">
        <v>3811</v>
      </c>
      <c r="C58" s="43">
        <v>3811</v>
      </c>
      <c r="D58" s="3" t="s">
        <v>88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2:19" ht="12.75">
      <c r="B59" s="43">
        <v>3850</v>
      </c>
      <c r="C59" s="43">
        <v>3850</v>
      </c>
      <c r="D59" s="3" t="s">
        <v>89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2:19" ht="12.75">
      <c r="B60" s="43">
        <v>3951</v>
      </c>
      <c r="C60" s="43">
        <v>3951</v>
      </c>
      <c r="D60" s="3" t="s">
        <v>90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2:19" ht="12.75">
      <c r="B61" s="43">
        <v>3955</v>
      </c>
      <c r="C61" s="43">
        <v>3955</v>
      </c>
      <c r="D61" s="3" t="s">
        <v>91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2:19" ht="12.75">
      <c r="B62" s="43">
        <v>3960</v>
      </c>
      <c r="C62" s="43">
        <v>3960</v>
      </c>
      <c r="D62" s="3" t="s">
        <v>92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2:19" ht="12.75">
      <c r="B63" s="43">
        <v>3970</v>
      </c>
      <c r="C63" s="43">
        <v>3970</v>
      </c>
      <c r="D63" s="3" t="s">
        <v>89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2:19" ht="12.75">
      <c r="B64" s="43">
        <v>3975</v>
      </c>
      <c r="C64" s="43">
        <v>3975</v>
      </c>
      <c r="D64" s="3" t="s">
        <v>93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</row>
    <row r="65" spans="2:19" ht="12.75">
      <c r="B65" s="43">
        <v>3990</v>
      </c>
      <c r="C65" s="43">
        <v>3990</v>
      </c>
      <c r="D65" s="3" t="s">
        <v>61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2:19" s="21" customFormat="1" ht="15" customHeight="1">
      <c r="B66" s="14"/>
      <c r="C66" s="14"/>
      <c r="D66" s="3" t="s">
        <v>31</v>
      </c>
      <c r="E66" s="5">
        <f aca="true" t="shared" si="6" ref="E66:S66">SUM(E57:E65)</f>
        <v>0</v>
      </c>
      <c r="F66" s="5">
        <f t="shared" si="6"/>
        <v>0</v>
      </c>
      <c r="G66" s="5">
        <f t="shared" si="6"/>
        <v>0</v>
      </c>
      <c r="H66" s="5">
        <f t="shared" si="6"/>
        <v>0</v>
      </c>
      <c r="I66" s="5">
        <f t="shared" si="6"/>
        <v>0</v>
      </c>
      <c r="J66" s="5">
        <f t="shared" si="6"/>
        <v>0</v>
      </c>
      <c r="K66" s="5">
        <f t="shared" si="6"/>
        <v>0</v>
      </c>
      <c r="L66" s="5">
        <f t="shared" si="6"/>
        <v>0</v>
      </c>
      <c r="M66" s="5">
        <f t="shared" si="6"/>
        <v>0</v>
      </c>
      <c r="N66" s="5">
        <f t="shared" si="6"/>
        <v>0</v>
      </c>
      <c r="O66" s="5">
        <f t="shared" si="6"/>
        <v>0</v>
      </c>
      <c r="P66" s="5">
        <f t="shared" si="6"/>
        <v>0</v>
      </c>
      <c r="Q66" s="5">
        <f t="shared" si="6"/>
        <v>0</v>
      </c>
      <c r="R66" s="5">
        <f t="shared" si="6"/>
        <v>0</v>
      </c>
      <c r="S66" s="5">
        <f t="shared" si="6"/>
        <v>0</v>
      </c>
    </row>
    <row r="67" spans="2:19" s="23" customFormat="1" ht="12.75">
      <c r="B67" s="22"/>
      <c r="C67" s="22"/>
      <c r="D67" s="16" t="s">
        <v>4</v>
      </c>
      <c r="E67" s="17">
        <f aca="true" t="shared" si="7" ref="E67:S67">SUM(E55,E66)</f>
        <v>0</v>
      </c>
      <c r="F67" s="17">
        <f t="shared" si="7"/>
        <v>0</v>
      </c>
      <c r="G67" s="17">
        <f t="shared" si="7"/>
        <v>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>
        <f t="shared" si="7"/>
        <v>0</v>
      </c>
      <c r="O67" s="17">
        <f t="shared" si="7"/>
        <v>0</v>
      </c>
      <c r="P67" s="17">
        <f t="shared" si="7"/>
        <v>0</v>
      </c>
      <c r="Q67" s="17">
        <f t="shared" si="7"/>
        <v>0</v>
      </c>
      <c r="R67" s="17">
        <f t="shared" si="7"/>
        <v>0</v>
      </c>
      <c r="S67" s="17">
        <f t="shared" si="7"/>
        <v>0</v>
      </c>
    </row>
    <row r="68" spans="2:19" ht="12.75">
      <c r="B68" s="14"/>
      <c r="C68" s="14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43">
        <v>4005</v>
      </c>
      <c r="C69" s="43">
        <v>4005</v>
      </c>
      <c r="D69" s="3" t="s">
        <v>94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2:19" ht="12.75">
      <c r="B70" s="43">
        <v>4030</v>
      </c>
      <c r="C70" s="43">
        <v>4030</v>
      </c>
      <c r="D70" s="3" t="s">
        <v>95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2:19" ht="12.75">
      <c r="B71" s="43">
        <v>4031</v>
      </c>
      <c r="C71" s="43">
        <v>4031</v>
      </c>
      <c r="D71" s="3" t="s">
        <v>96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2:19" ht="12.75">
      <c r="B72" s="43">
        <v>4035</v>
      </c>
      <c r="C72" s="43">
        <v>4035</v>
      </c>
      <c r="D72" s="3" t="s">
        <v>97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2:19" ht="12.75">
      <c r="B73" s="43">
        <v>4036</v>
      </c>
      <c r="C73" s="43">
        <v>4036</v>
      </c>
      <c r="D73" s="3" t="s">
        <v>98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2:19" ht="12.75">
      <c r="B74" s="43">
        <v>4100</v>
      </c>
      <c r="C74" s="43">
        <v>4100</v>
      </c>
      <c r="D74" s="3" t="s">
        <v>99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2:19" ht="12.75">
      <c r="B75" s="43">
        <v>4101</v>
      </c>
      <c r="C75" s="43">
        <v>4101</v>
      </c>
      <c r="D75" s="3" t="s">
        <v>100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2:19" ht="12.75">
      <c r="B76" s="43">
        <v>4102</v>
      </c>
      <c r="C76" s="43">
        <v>4102</v>
      </c>
      <c r="D76" s="3" t="s">
        <v>101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2:19" ht="12.75">
      <c r="B77" s="43">
        <v>4104</v>
      </c>
      <c r="C77" s="43">
        <v>4104</v>
      </c>
      <c r="D77" s="3" t="s">
        <v>102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2:19" ht="12.75">
      <c r="B78" s="43">
        <v>4110</v>
      </c>
      <c r="C78" s="43">
        <v>4110</v>
      </c>
      <c r="D78" s="3" t="s">
        <v>33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2:19" ht="12.75">
      <c r="B79" s="43">
        <v>4120</v>
      </c>
      <c r="C79" s="43">
        <v>4120</v>
      </c>
      <c r="D79" s="3" t="s">
        <v>103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2:19" ht="12.75">
      <c r="B80" s="43">
        <v>4121</v>
      </c>
      <c r="C80" s="43">
        <v>4121</v>
      </c>
      <c r="D80" s="3" t="s">
        <v>104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2:19" ht="12.75">
      <c r="B81" s="43">
        <v>4160</v>
      </c>
      <c r="C81" s="43">
        <v>4160</v>
      </c>
      <c r="D81" s="3" t="s">
        <v>105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2:19" ht="12.75">
      <c r="B82" s="43">
        <v>4200</v>
      </c>
      <c r="C82" s="43">
        <v>4200</v>
      </c>
      <c r="D82" s="3" t="s">
        <v>106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2:19" ht="12.75">
      <c r="B83" s="43">
        <v>4210</v>
      </c>
      <c r="C83" s="43">
        <v>4210</v>
      </c>
      <c r="D83" s="3" t="s">
        <v>107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2:19" ht="12.75">
      <c r="B84" s="43">
        <v>4215</v>
      </c>
      <c r="C84" s="43">
        <v>4215</v>
      </c>
      <c r="D84" s="3" t="s">
        <v>108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2:19" ht="12.75">
      <c r="B85" s="43">
        <v>4230</v>
      </c>
      <c r="C85" s="43">
        <v>4230</v>
      </c>
      <c r="D85" s="3" t="s">
        <v>109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2:19" ht="12.75">
      <c r="B86" s="43">
        <v>4300</v>
      </c>
      <c r="C86" s="43">
        <v>4300</v>
      </c>
      <c r="D86" s="3" t="s">
        <v>110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2:19" ht="12.75">
      <c r="B87" s="43">
        <v>4450</v>
      </c>
      <c r="C87" s="43">
        <v>4450</v>
      </c>
      <c r="D87" s="3" t="s">
        <v>173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2:19" ht="12.75">
      <c r="B88" s="43">
        <v>4451</v>
      </c>
      <c r="C88" s="43">
        <v>4451</v>
      </c>
      <c r="D88" s="3" t="s">
        <v>162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2:19" ht="12.75">
      <c r="B89" s="43">
        <v>4452</v>
      </c>
      <c r="C89" s="43">
        <v>4452</v>
      </c>
      <c r="D89" s="3" t="s">
        <v>111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2:19" s="23" customFormat="1" ht="12.75">
      <c r="B90" s="22"/>
      <c r="C90" s="22"/>
      <c r="D90" s="16" t="s">
        <v>12</v>
      </c>
      <c r="E90" s="17">
        <f aca="true" t="shared" si="8" ref="E90:S90">SUM(E69:E89)</f>
        <v>0</v>
      </c>
      <c r="F90" s="17">
        <f t="shared" si="8"/>
        <v>0</v>
      </c>
      <c r="G90" s="17">
        <f t="shared" si="8"/>
        <v>0</v>
      </c>
      <c r="H90" s="17">
        <f t="shared" si="8"/>
        <v>0</v>
      </c>
      <c r="I90" s="17">
        <f t="shared" si="8"/>
        <v>0</v>
      </c>
      <c r="J90" s="17">
        <f t="shared" si="8"/>
        <v>0</v>
      </c>
      <c r="K90" s="17">
        <f t="shared" si="8"/>
        <v>0</v>
      </c>
      <c r="L90" s="17">
        <f t="shared" si="8"/>
        <v>0</v>
      </c>
      <c r="M90" s="17">
        <f t="shared" si="8"/>
        <v>0</v>
      </c>
      <c r="N90" s="17">
        <f t="shared" si="8"/>
        <v>0</v>
      </c>
      <c r="O90" s="17">
        <f t="shared" si="8"/>
        <v>0</v>
      </c>
      <c r="P90" s="17">
        <f t="shared" si="8"/>
        <v>0</v>
      </c>
      <c r="Q90" s="17">
        <f t="shared" si="8"/>
        <v>0</v>
      </c>
      <c r="R90" s="17">
        <f t="shared" si="8"/>
        <v>0</v>
      </c>
      <c r="S90" s="17">
        <f t="shared" si="8"/>
        <v>0</v>
      </c>
    </row>
    <row r="91" spans="2:19" ht="12.75">
      <c r="B91" s="14"/>
      <c r="C91" s="14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43">
        <v>5000</v>
      </c>
      <c r="C92" s="43">
        <v>5000</v>
      </c>
      <c r="D92" s="3" t="s">
        <v>112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</row>
    <row r="93" spans="2:19" ht="12.75">
      <c r="B93" s="43">
        <v>5010</v>
      </c>
      <c r="C93" s="43">
        <v>5010</v>
      </c>
      <c r="D93" s="3" t="s">
        <v>113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2:19" ht="12.75">
      <c r="B94" s="43">
        <v>5180</v>
      </c>
      <c r="C94" s="43">
        <v>5180</v>
      </c>
      <c r="D94" s="3" t="s">
        <v>114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2:19" ht="12.75">
      <c r="B95" s="43">
        <v>5182</v>
      </c>
      <c r="C95" s="43">
        <v>5182</v>
      </c>
      <c r="D95" s="3" t="s">
        <v>163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2:19" ht="12.75">
      <c r="B96" s="43">
        <v>5210</v>
      </c>
      <c r="C96" s="43">
        <v>5210</v>
      </c>
      <c r="D96" s="3" t="s">
        <v>115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2:19" ht="12.75">
      <c r="B97" s="43">
        <v>5290</v>
      </c>
      <c r="C97" s="43">
        <v>5290</v>
      </c>
      <c r="D97" s="3" t="s">
        <v>116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2:19" ht="12.75">
      <c r="B98" s="43">
        <v>5400</v>
      </c>
      <c r="C98" s="43">
        <v>5400</v>
      </c>
      <c r="D98" s="3" t="s">
        <v>20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2:19" ht="12.75">
      <c r="B99" s="43">
        <v>5420</v>
      </c>
      <c r="C99" s="43">
        <v>5420</v>
      </c>
      <c r="D99" s="3" t="s">
        <v>65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2:19" ht="12.75">
      <c r="B100" s="43">
        <v>5800</v>
      </c>
      <c r="C100" s="43">
        <v>5800</v>
      </c>
      <c r="D100" s="3" t="s">
        <v>117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2:19" ht="12.75">
      <c r="B101" s="43">
        <v>5910</v>
      </c>
      <c r="C101" s="43">
        <v>5910</v>
      </c>
      <c r="D101" s="3" t="s">
        <v>118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2:19" ht="12.75">
      <c r="B102" s="43">
        <v>5915</v>
      </c>
      <c r="C102" s="43">
        <v>5915</v>
      </c>
      <c r="D102" s="3" t="s">
        <v>119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2:19" ht="12.75">
      <c r="B103" s="43">
        <v>5990</v>
      </c>
      <c r="C103" s="43">
        <v>5990</v>
      </c>
      <c r="D103" s="3" t="s">
        <v>120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2:19" s="23" customFormat="1" ht="12.75">
      <c r="B104" s="22"/>
      <c r="C104" s="22"/>
      <c r="D104" s="16" t="s">
        <v>13</v>
      </c>
      <c r="E104" s="17">
        <f aca="true" t="shared" si="9" ref="E104:S104">SUM(E92:E103)</f>
        <v>0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17">
        <f t="shared" si="9"/>
        <v>0</v>
      </c>
      <c r="J104" s="17">
        <f t="shared" si="9"/>
        <v>0</v>
      </c>
      <c r="K104" s="17">
        <f t="shared" si="9"/>
        <v>0</v>
      </c>
      <c r="L104" s="17">
        <f t="shared" si="9"/>
        <v>0</v>
      </c>
      <c r="M104" s="17">
        <f t="shared" si="9"/>
        <v>0</v>
      </c>
      <c r="N104" s="17">
        <f t="shared" si="9"/>
        <v>0</v>
      </c>
      <c r="O104" s="17">
        <f t="shared" si="9"/>
        <v>0</v>
      </c>
      <c r="P104" s="17">
        <f t="shared" si="9"/>
        <v>0</v>
      </c>
      <c r="Q104" s="17">
        <f t="shared" si="9"/>
        <v>0</v>
      </c>
      <c r="R104" s="17">
        <f t="shared" si="9"/>
        <v>0</v>
      </c>
      <c r="S104" s="17">
        <f t="shared" si="9"/>
        <v>0</v>
      </c>
    </row>
    <row r="105" spans="2:19" ht="12.75">
      <c r="B105" s="14"/>
      <c r="C105" s="14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43">
        <v>6320</v>
      </c>
      <c r="C106" s="43">
        <v>6320</v>
      </c>
      <c r="D106" s="3" t="s">
        <v>126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2:19" ht="12.75">
      <c r="B107" s="43">
        <v>6340</v>
      </c>
      <c r="C107" s="43">
        <v>6340</v>
      </c>
      <c r="D107" s="3" t="s">
        <v>127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2:19" ht="12.75">
      <c r="B108" s="43">
        <v>6380</v>
      </c>
      <c r="C108" s="43">
        <v>6380</v>
      </c>
      <c r="D108" s="3" t="s">
        <v>128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2:19" ht="12.75">
      <c r="B109" s="43">
        <v>6390</v>
      </c>
      <c r="C109" s="43">
        <v>6390</v>
      </c>
      <c r="D109" s="3" t="s">
        <v>129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2:19" ht="12.75">
      <c r="B110" s="43">
        <v>6400</v>
      </c>
      <c r="C110" s="43">
        <v>6400</v>
      </c>
      <c r="D110" s="3" t="s">
        <v>29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2:19" ht="12.75">
      <c r="B111" s="43">
        <v>6440</v>
      </c>
      <c r="C111" s="43">
        <v>6440</v>
      </c>
      <c r="D111" s="3" t="s">
        <v>130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2:19" ht="12.75">
      <c r="B112" s="43">
        <v>6450</v>
      </c>
      <c r="C112" s="43">
        <v>6450</v>
      </c>
      <c r="D112" s="3" t="s">
        <v>131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2:19" ht="12.75">
      <c r="B113" s="43">
        <v>6490</v>
      </c>
      <c r="C113" s="43">
        <v>6490</v>
      </c>
      <c r="D113" s="3" t="s">
        <v>132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2:19" ht="12.75">
      <c r="B114" s="43">
        <v>6540</v>
      </c>
      <c r="C114" s="43">
        <v>6540</v>
      </c>
      <c r="D114" s="3" t="s">
        <v>174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2:19" ht="12.75">
      <c r="B115" s="43">
        <v>6550</v>
      </c>
      <c r="C115" s="43">
        <v>6550</v>
      </c>
      <c r="D115" s="3" t="s">
        <v>133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2:19" ht="12.75">
      <c r="B116" s="43">
        <v>6600</v>
      </c>
      <c r="C116" s="43">
        <v>6600</v>
      </c>
      <c r="D116" s="3" t="s">
        <v>134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2:19" ht="12.75">
      <c r="B117" s="43">
        <v>6610</v>
      </c>
      <c r="C117" s="43">
        <v>6610</v>
      </c>
      <c r="D117" s="3" t="s">
        <v>135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2:19" ht="12.75">
      <c r="B118" s="43">
        <v>6620</v>
      </c>
      <c r="C118" s="43">
        <v>6620</v>
      </c>
      <c r="D118" s="3" t="s">
        <v>21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2:19" ht="12.75">
      <c r="B119" s="43">
        <v>6700</v>
      </c>
      <c r="C119" s="43">
        <v>6700</v>
      </c>
      <c r="D119" s="3" t="s">
        <v>136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2:19" ht="12.75">
      <c r="B120" s="43">
        <v>6720</v>
      </c>
      <c r="C120" s="43">
        <v>6720</v>
      </c>
      <c r="D120" s="3" t="s">
        <v>137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2:19" ht="12.75">
      <c r="B121" s="43">
        <v>6790</v>
      </c>
      <c r="C121" s="43">
        <v>6790</v>
      </c>
      <c r="D121" s="3" t="s">
        <v>34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2:19" ht="12.75">
      <c r="B122" s="43">
        <v>6800</v>
      </c>
      <c r="C122" s="43">
        <v>6800</v>
      </c>
      <c r="D122" s="3" t="s">
        <v>22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2:19" ht="12.75">
      <c r="B123" s="43">
        <v>6810</v>
      </c>
      <c r="C123" s="43">
        <v>6810</v>
      </c>
      <c r="D123" s="3" t="s">
        <v>138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2:19" ht="12.75">
      <c r="B124" s="43">
        <v>6840</v>
      </c>
      <c r="C124" s="43">
        <v>6840</v>
      </c>
      <c r="D124" s="3" t="s">
        <v>139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2:19" ht="12.75">
      <c r="B125" s="43">
        <v>6860</v>
      </c>
      <c r="C125" s="43">
        <v>6860</v>
      </c>
      <c r="D125" s="3" t="s">
        <v>140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2:19" ht="12.75">
      <c r="B126" s="43">
        <v>6870</v>
      </c>
      <c r="C126" s="43">
        <v>6870</v>
      </c>
      <c r="D126" s="3" t="s">
        <v>141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2:19" ht="12.75">
      <c r="B127" s="43">
        <v>6900</v>
      </c>
      <c r="C127" s="43">
        <v>6900</v>
      </c>
      <c r="D127" s="3" t="s">
        <v>23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</row>
    <row r="128" spans="2:19" ht="12.75">
      <c r="B128" s="43">
        <v>6910</v>
      </c>
      <c r="C128" s="43">
        <v>6910</v>
      </c>
      <c r="D128" s="3" t="s">
        <v>142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</row>
    <row r="129" spans="2:19" ht="12.75">
      <c r="B129" s="43">
        <v>6940</v>
      </c>
      <c r="C129" s="43">
        <v>6940</v>
      </c>
      <c r="D129" s="3" t="s">
        <v>24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</row>
    <row r="130" spans="2:19" ht="12.75">
      <c r="B130" s="43">
        <v>7000</v>
      </c>
      <c r="C130" s="43">
        <v>7000</v>
      </c>
      <c r="D130" s="3" t="s">
        <v>143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2:19" ht="12.75">
      <c r="B131" s="43">
        <v>7020</v>
      </c>
      <c r="C131" s="43">
        <v>7020</v>
      </c>
      <c r="D131" s="3" t="s">
        <v>144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2:19" ht="12.75">
      <c r="B132" s="43">
        <v>7040</v>
      </c>
      <c r="C132" s="43">
        <v>7040</v>
      </c>
      <c r="D132" s="3" t="s">
        <v>145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2:19" ht="12.75">
      <c r="B133" s="43">
        <v>7100</v>
      </c>
      <c r="C133" s="43">
        <v>7100</v>
      </c>
      <c r="D133" s="3" t="s">
        <v>146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2:19" ht="12.75">
      <c r="B134" s="43">
        <v>7120</v>
      </c>
      <c r="C134" s="43">
        <v>7120</v>
      </c>
      <c r="D134" s="3" t="s">
        <v>147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2:19" ht="12.75">
      <c r="B135" s="43">
        <v>7140</v>
      </c>
      <c r="C135" s="43">
        <v>7140</v>
      </c>
      <c r="D135" s="3" t="s">
        <v>25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</row>
    <row r="136" spans="2:19" ht="12.75">
      <c r="B136" s="43">
        <v>7150</v>
      </c>
      <c r="C136" s="43">
        <v>7150</v>
      </c>
      <c r="D136" s="3" t="s">
        <v>148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</row>
    <row r="137" spans="2:19" ht="12.75">
      <c r="B137" s="43">
        <v>7320</v>
      </c>
      <c r="C137" s="43">
        <v>7320</v>
      </c>
      <c r="D137" s="3" t="s">
        <v>149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2:19" ht="12.75">
      <c r="B138" s="43">
        <v>7325</v>
      </c>
      <c r="C138" s="43">
        <v>7325</v>
      </c>
      <c r="D138" s="3" t="s">
        <v>150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2:19" ht="12.75">
      <c r="B139" s="43">
        <v>7350</v>
      </c>
      <c r="C139" s="43">
        <v>7350</v>
      </c>
      <c r="D139" s="3" t="s">
        <v>151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2:19" ht="12.75">
      <c r="B140" s="43">
        <v>7360</v>
      </c>
      <c r="C140" s="43">
        <v>7360</v>
      </c>
      <c r="D140" s="3" t="s">
        <v>152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2:19" ht="12.75">
      <c r="B141" s="43">
        <v>7370</v>
      </c>
      <c r="C141" s="43">
        <v>7370</v>
      </c>
      <c r="D141" s="3" t="s">
        <v>153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2:19" ht="12.75">
      <c r="B142" s="43">
        <v>7380</v>
      </c>
      <c r="C142" s="43">
        <v>7380</v>
      </c>
      <c r="D142" s="3" t="s">
        <v>154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</row>
    <row r="143" spans="2:19" ht="12.75">
      <c r="B143" s="43">
        <v>7420</v>
      </c>
      <c r="C143" s="43">
        <v>7420</v>
      </c>
      <c r="D143" s="3" t="s">
        <v>89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2:19" ht="12.75">
      <c r="B144" s="43">
        <v>7500</v>
      </c>
      <c r="C144" s="43">
        <v>7500</v>
      </c>
      <c r="D144" s="3" t="s">
        <v>26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2:19" ht="12.75">
      <c r="B145" s="43">
        <v>7740</v>
      </c>
      <c r="C145" s="43">
        <v>7740</v>
      </c>
      <c r="D145" s="3" t="s">
        <v>155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</row>
    <row r="146" spans="2:19" ht="12.75">
      <c r="B146" s="43">
        <v>7770</v>
      </c>
      <c r="C146" s="43">
        <v>7770</v>
      </c>
      <c r="D146" s="3" t="s">
        <v>156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2:19" ht="12.75">
      <c r="B147" s="43">
        <v>7780</v>
      </c>
      <c r="C147" s="43">
        <v>7780</v>
      </c>
      <c r="D147" s="3" t="s">
        <v>157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2:19" ht="12.75">
      <c r="B148" s="43">
        <v>7830</v>
      </c>
      <c r="C148" s="43">
        <v>7830</v>
      </c>
      <c r="D148" s="3" t="s">
        <v>27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</row>
    <row r="149" spans="2:19" s="23" customFormat="1" ht="12.75">
      <c r="B149" s="22"/>
      <c r="C149" s="22"/>
      <c r="D149" s="16" t="s">
        <v>14</v>
      </c>
      <c r="E149" s="17">
        <f aca="true" t="shared" si="10" ref="E149:S149">SUM(E106:E148)</f>
        <v>0</v>
      </c>
      <c r="F149" s="17">
        <f t="shared" si="10"/>
        <v>0</v>
      </c>
      <c r="G149" s="17">
        <f t="shared" si="10"/>
        <v>0</v>
      </c>
      <c r="H149" s="17">
        <f t="shared" si="10"/>
        <v>0</v>
      </c>
      <c r="I149" s="17">
        <f t="shared" si="10"/>
        <v>0</v>
      </c>
      <c r="J149" s="17">
        <f t="shared" si="10"/>
        <v>0</v>
      </c>
      <c r="K149" s="17">
        <f t="shared" si="10"/>
        <v>0</v>
      </c>
      <c r="L149" s="17">
        <f t="shared" si="10"/>
        <v>0</v>
      </c>
      <c r="M149" s="17">
        <f t="shared" si="10"/>
        <v>0</v>
      </c>
      <c r="N149" s="17">
        <f t="shared" si="10"/>
        <v>0</v>
      </c>
      <c r="O149" s="17">
        <f t="shared" si="10"/>
        <v>0</v>
      </c>
      <c r="P149" s="17">
        <f t="shared" si="10"/>
        <v>0</v>
      </c>
      <c r="Q149" s="17">
        <f t="shared" si="10"/>
        <v>0</v>
      </c>
      <c r="R149" s="17">
        <f t="shared" si="10"/>
        <v>0</v>
      </c>
      <c r="S149" s="17">
        <f t="shared" si="10"/>
        <v>0</v>
      </c>
    </row>
    <row r="150" spans="2:19" s="23" customFormat="1" ht="12.75">
      <c r="B150" s="22"/>
      <c r="C150" s="22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12.75">
      <c r="B151" s="43">
        <v>6000</v>
      </c>
      <c r="C151" s="43">
        <v>6000</v>
      </c>
      <c r="D151" s="3" t="s">
        <v>121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</row>
    <row r="152" spans="2:19" ht="12.75">
      <c r="B152" s="43">
        <v>6015</v>
      </c>
      <c r="C152" s="43">
        <v>6015</v>
      </c>
      <c r="D152" s="3" t="s">
        <v>122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2:19" ht="12.75">
      <c r="B153" s="43">
        <v>6020</v>
      </c>
      <c r="C153" s="43">
        <v>6020</v>
      </c>
      <c r="D153" s="3" t="s">
        <v>123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</row>
    <row r="154" spans="2:19" ht="12.75">
      <c r="B154" s="43">
        <v>6025</v>
      </c>
      <c r="C154" s="43">
        <v>6025</v>
      </c>
      <c r="D154" s="3" t="s">
        <v>124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2:19" ht="12.75">
      <c r="B155" s="43">
        <v>6030</v>
      </c>
      <c r="C155" s="43">
        <v>6030</v>
      </c>
      <c r="D155" s="3" t="s">
        <v>125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</row>
    <row r="156" spans="2:19" s="23" customFormat="1" ht="12.75">
      <c r="B156" s="22"/>
      <c r="C156" s="22"/>
      <c r="D156" s="16" t="s">
        <v>35</v>
      </c>
      <c r="E156" s="17">
        <f aca="true" t="shared" si="11" ref="E156:S156">SUM(E151:E155)</f>
        <v>0</v>
      </c>
      <c r="F156" s="17">
        <f t="shared" si="11"/>
        <v>0</v>
      </c>
      <c r="G156" s="17">
        <f t="shared" si="11"/>
        <v>0</v>
      </c>
      <c r="H156" s="17">
        <f t="shared" si="11"/>
        <v>0</v>
      </c>
      <c r="I156" s="17">
        <f t="shared" si="11"/>
        <v>0</v>
      </c>
      <c r="J156" s="17">
        <f t="shared" si="11"/>
        <v>0</v>
      </c>
      <c r="K156" s="17">
        <f t="shared" si="11"/>
        <v>0</v>
      </c>
      <c r="L156" s="17">
        <f t="shared" si="11"/>
        <v>0</v>
      </c>
      <c r="M156" s="17">
        <f t="shared" si="11"/>
        <v>0</v>
      </c>
      <c r="N156" s="17">
        <f t="shared" si="11"/>
        <v>0</v>
      </c>
      <c r="O156" s="17">
        <f t="shared" si="11"/>
        <v>0</v>
      </c>
      <c r="P156" s="17">
        <f t="shared" si="11"/>
        <v>0</v>
      </c>
      <c r="Q156" s="17">
        <f t="shared" si="11"/>
        <v>0</v>
      </c>
      <c r="R156" s="17">
        <f t="shared" si="11"/>
        <v>0</v>
      </c>
      <c r="S156" s="17">
        <f t="shared" si="11"/>
        <v>0</v>
      </c>
    </row>
    <row r="157" spans="2:19" ht="12.75">
      <c r="B157" s="14"/>
      <c r="C157" s="14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2:19" s="23" customFormat="1" ht="12.75">
      <c r="B158" s="22"/>
      <c r="C158" s="22"/>
      <c r="D158" s="16" t="s">
        <v>9</v>
      </c>
      <c r="E158" s="17">
        <f aca="true" t="shared" si="12" ref="E158:S158">E67-E90-E104-E149-E156</f>
        <v>0</v>
      </c>
      <c r="F158" s="17">
        <f t="shared" si="12"/>
        <v>0</v>
      </c>
      <c r="G158" s="17">
        <f t="shared" si="12"/>
        <v>0</v>
      </c>
      <c r="H158" s="17">
        <f t="shared" si="12"/>
        <v>0</v>
      </c>
      <c r="I158" s="17">
        <f t="shared" si="12"/>
        <v>0</v>
      </c>
      <c r="J158" s="17">
        <f t="shared" si="12"/>
        <v>0</v>
      </c>
      <c r="K158" s="17">
        <f t="shared" si="12"/>
        <v>0</v>
      </c>
      <c r="L158" s="17">
        <f t="shared" si="12"/>
        <v>0</v>
      </c>
      <c r="M158" s="17">
        <f t="shared" si="12"/>
        <v>0</v>
      </c>
      <c r="N158" s="17">
        <f t="shared" si="12"/>
        <v>0</v>
      </c>
      <c r="O158" s="17">
        <f t="shared" si="12"/>
        <v>0</v>
      </c>
      <c r="P158" s="17">
        <f t="shared" si="12"/>
        <v>0</v>
      </c>
      <c r="Q158" s="17">
        <f t="shared" si="12"/>
        <v>0</v>
      </c>
      <c r="R158" s="17">
        <f t="shared" si="12"/>
        <v>0</v>
      </c>
      <c r="S158" s="17">
        <f t="shared" si="12"/>
        <v>0</v>
      </c>
    </row>
    <row r="159" spans="2:19" ht="12.75">
      <c r="B159" s="14"/>
      <c r="C159" s="14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14">
        <v>8050</v>
      </c>
      <c r="C160" s="14">
        <v>8050</v>
      </c>
      <c r="D160" s="3" t="s">
        <v>158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</row>
    <row r="161" spans="2:19" ht="12.75">
      <c r="B161" s="14">
        <v>8150</v>
      </c>
      <c r="C161" s="14">
        <v>8150</v>
      </c>
      <c r="D161" s="3" t="s">
        <v>15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2:19" ht="12.75">
      <c r="B162" s="14">
        <v>8151</v>
      </c>
      <c r="C162" s="14">
        <v>8151</v>
      </c>
      <c r="D162" s="3" t="s">
        <v>159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2:19" s="23" customFormat="1" ht="12.75">
      <c r="B163" s="22"/>
      <c r="C163" s="22"/>
      <c r="D163" s="16" t="s">
        <v>32</v>
      </c>
      <c r="E163" s="17">
        <f>SUM(E160:E162)</f>
        <v>0</v>
      </c>
      <c r="F163" s="17">
        <f aca="true" t="shared" si="13" ref="F163:Q163">SUM(F160:F162)</f>
        <v>0</v>
      </c>
      <c r="G163" s="17">
        <f t="shared" si="13"/>
        <v>0</v>
      </c>
      <c r="H163" s="17">
        <f t="shared" si="13"/>
        <v>0</v>
      </c>
      <c r="I163" s="17">
        <f t="shared" si="13"/>
        <v>0</v>
      </c>
      <c r="J163" s="17">
        <f t="shared" si="13"/>
        <v>0</v>
      </c>
      <c r="K163" s="17">
        <f t="shared" si="13"/>
        <v>0</v>
      </c>
      <c r="L163" s="17">
        <f t="shared" si="13"/>
        <v>0</v>
      </c>
      <c r="M163" s="17">
        <f t="shared" si="13"/>
        <v>0</v>
      </c>
      <c r="N163" s="17">
        <f t="shared" si="13"/>
        <v>0</v>
      </c>
      <c r="O163" s="17">
        <f t="shared" si="13"/>
        <v>0</v>
      </c>
      <c r="P163" s="17">
        <f t="shared" si="13"/>
        <v>0</v>
      </c>
      <c r="Q163" s="17">
        <f t="shared" si="13"/>
        <v>0</v>
      </c>
      <c r="R163" s="17">
        <f>SUM(R160:R162)</f>
        <v>0</v>
      </c>
      <c r="S163" s="17">
        <f>SUM(S160)</f>
        <v>0</v>
      </c>
    </row>
    <row r="164" spans="2:19" ht="12.75">
      <c r="B164" s="14"/>
      <c r="C164" s="14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2:19" s="23" customFormat="1" ht="12.75">
      <c r="B165" s="22"/>
      <c r="C165" s="22"/>
      <c r="D165" s="18" t="s">
        <v>30</v>
      </c>
      <c r="E165" s="19">
        <f>E158-E163</f>
        <v>0</v>
      </c>
      <c r="F165" s="19">
        <f aca="true" t="shared" si="14" ref="F165:S165">F158-F163</f>
        <v>0</v>
      </c>
      <c r="G165" s="19">
        <f t="shared" si="14"/>
        <v>0</v>
      </c>
      <c r="H165" s="19">
        <f t="shared" si="14"/>
        <v>0</v>
      </c>
      <c r="I165" s="19">
        <f t="shared" si="14"/>
        <v>0</v>
      </c>
      <c r="J165" s="19">
        <f t="shared" si="14"/>
        <v>0</v>
      </c>
      <c r="K165" s="19">
        <f t="shared" si="14"/>
        <v>0</v>
      </c>
      <c r="L165" s="19">
        <f t="shared" si="14"/>
        <v>0</v>
      </c>
      <c r="M165" s="19">
        <f t="shared" si="14"/>
        <v>0</v>
      </c>
      <c r="N165" s="19">
        <f t="shared" si="14"/>
        <v>0</v>
      </c>
      <c r="O165" s="19">
        <f t="shared" si="14"/>
        <v>0</v>
      </c>
      <c r="P165" s="19">
        <f t="shared" si="14"/>
        <v>0</v>
      </c>
      <c r="Q165" s="19">
        <f t="shared" si="14"/>
        <v>0</v>
      </c>
      <c r="R165" s="19">
        <f t="shared" si="14"/>
        <v>0</v>
      </c>
      <c r="S165" s="19">
        <f t="shared" si="14"/>
        <v>0</v>
      </c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1.00390625" style="0" customWidth="1"/>
    <col min="2" max="2" width="10.8515625" style="0" customWidth="1"/>
    <col min="3" max="3" width="9.140625" style="0" customWidth="1"/>
    <col min="4" max="4" width="10.00390625" style="0" customWidth="1"/>
    <col min="5" max="5" width="7.140625" style="0" customWidth="1"/>
  </cols>
  <sheetData>
    <row r="1" spans="1:5" ht="15">
      <c r="A1" s="53" t="s">
        <v>160</v>
      </c>
      <c r="B1" s="52"/>
      <c r="C1" s="52"/>
      <c r="D1" s="52"/>
      <c r="E1" s="52"/>
    </row>
    <row r="2" spans="1:5" ht="12.75">
      <c r="A2" s="52"/>
      <c r="B2" s="52"/>
      <c r="C2" s="52"/>
      <c r="D2" s="52"/>
      <c r="E2" s="52"/>
    </row>
    <row r="3" spans="1:5" ht="14.25">
      <c r="A3" s="54" t="s">
        <v>165</v>
      </c>
      <c r="B3" s="52"/>
      <c r="C3" s="52"/>
      <c r="D3" s="52"/>
      <c r="E3" s="52"/>
    </row>
    <row r="4" spans="1:5" ht="12.75">
      <c r="A4" s="55" t="s">
        <v>166</v>
      </c>
      <c r="B4" s="52"/>
      <c r="C4" s="52"/>
      <c r="D4" s="52"/>
      <c r="E4" s="52"/>
    </row>
    <row r="5" spans="1:5" ht="12.75">
      <c r="A5" s="55" t="s">
        <v>167</v>
      </c>
      <c r="B5" s="52"/>
      <c r="C5" s="52"/>
      <c r="D5" s="52"/>
      <c r="E5" s="52"/>
    </row>
    <row r="6" spans="1:5" ht="12.75">
      <c r="A6" s="55" t="s">
        <v>180</v>
      </c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spans="1:5" ht="12.75">
      <c r="A8" s="52" t="s">
        <v>168</v>
      </c>
      <c r="B8" s="52" t="s">
        <v>169</v>
      </c>
      <c r="C8" s="52" t="s">
        <v>170</v>
      </c>
      <c r="D8" s="52" t="s">
        <v>171</v>
      </c>
      <c r="E8" s="5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B1:S296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.57421875" style="0" customWidth="1"/>
    <col min="2" max="2" width="4.8515625" style="0" hidden="1" customWidth="1"/>
    <col min="3" max="3" width="4.421875" style="0" hidden="1" customWidth="1"/>
    <col min="4" max="4" width="31.8515625" style="0" customWidth="1"/>
    <col min="5" max="5" width="9.140625" style="0" bestFit="1" customWidth="1"/>
    <col min="6" max="7" width="8.8515625" style="0" customWidth="1"/>
    <col min="8" max="8" width="9.140625" style="0" customWidth="1"/>
    <col min="9" max="9" width="8.8515625" style="0" customWidth="1"/>
    <col min="10" max="10" width="9.8515625" style="0" customWidth="1"/>
    <col min="11" max="11" width="9.140625" style="0" customWidth="1"/>
    <col min="12" max="12" width="9.421875" style="0" customWidth="1"/>
    <col min="13" max="15" width="7.00390625" style="0" customWidth="1"/>
    <col min="16" max="16" width="7.00390625" style="0" hidden="1" customWidth="1"/>
    <col min="17" max="17" width="8.8515625" style="0" bestFit="1" customWidth="1"/>
    <col min="18" max="18" width="13.00390625" style="0" customWidth="1"/>
  </cols>
  <sheetData>
    <row r="1" spans="4:19" ht="12.75">
      <c r="D1" s="20"/>
      <c r="Q1" t="s">
        <v>36</v>
      </c>
      <c r="R1" t="s">
        <v>36</v>
      </c>
      <c r="S1" t="s">
        <v>36</v>
      </c>
    </row>
    <row r="2" spans="2:19" ht="15.75">
      <c r="B2" s="20"/>
      <c r="E2" s="1"/>
      <c r="J2" s="24"/>
      <c r="Q2" s="24">
        <f>Q24</f>
        <v>0</v>
      </c>
      <c r="R2" s="24">
        <f>R24</f>
        <v>0</v>
      </c>
      <c r="S2" s="24">
        <f>S24</f>
        <v>0</v>
      </c>
    </row>
    <row r="3" spans="2:19" ht="15.75">
      <c r="B3" s="20"/>
      <c r="E3" s="1"/>
      <c r="Q3" s="24">
        <f>Q165</f>
        <v>0</v>
      </c>
      <c r="R3" s="24">
        <f>R165</f>
        <v>0</v>
      </c>
      <c r="S3" s="24">
        <f>S165</f>
        <v>0</v>
      </c>
    </row>
    <row r="4" spans="2:19" ht="15.75">
      <c r="B4" s="20"/>
      <c r="D4" s="1" t="e">
        <f>"Resultatrapport pr  "&amp;til_periode&amp;""</f>
        <v>#REF!</v>
      </c>
      <c r="E4" s="1"/>
      <c r="J4" s="24"/>
      <c r="Q4" s="24">
        <f>Q2-Q3</f>
        <v>0</v>
      </c>
      <c r="R4" s="24">
        <f>R2-R3</f>
        <v>0</v>
      </c>
      <c r="S4" s="24">
        <f>S2-S3</f>
        <v>0</v>
      </c>
    </row>
    <row r="6" spans="4:5" ht="15.75">
      <c r="D6" s="11" t="s">
        <v>187</v>
      </c>
      <c r="E6" s="11">
        <v>115</v>
      </c>
    </row>
    <row r="7" s="2" customFormat="1" ht="12.75">
      <c r="C7" s="10"/>
    </row>
    <row r="8" s="2" customFormat="1" ht="12.75">
      <c r="C8" s="10"/>
    </row>
    <row r="9" spans="3:19" s="2" customFormat="1" ht="15.75" customHeight="1">
      <c r="C9" s="10"/>
      <c r="D9" s="8" t="s">
        <v>0</v>
      </c>
      <c r="E9" s="9" t="e">
        <f>#REF!</f>
        <v>#REF!</v>
      </c>
      <c r="F9" s="9" t="e">
        <f>E9+1</f>
        <v>#REF!</v>
      </c>
      <c r="G9" s="9" t="e">
        <f aca="true" t="shared" si="0" ref="G9:P9">F9+1</f>
        <v>#REF!</v>
      </c>
      <c r="H9" s="9" t="e">
        <f t="shared" si="0"/>
        <v>#REF!</v>
      </c>
      <c r="I9" s="9" t="e">
        <f>H9+1</f>
        <v>#REF!</v>
      </c>
      <c r="J9" s="9" t="e">
        <f t="shared" si="0"/>
        <v>#REF!</v>
      </c>
      <c r="K9" s="9" t="e">
        <f t="shared" si="0"/>
        <v>#REF!</v>
      </c>
      <c r="L9" s="9" t="e">
        <f t="shared" si="0"/>
        <v>#REF!</v>
      </c>
      <c r="M9" s="9" t="e">
        <f t="shared" si="0"/>
        <v>#REF!</v>
      </c>
      <c r="N9" s="9" t="e">
        <f t="shared" si="0"/>
        <v>#REF!</v>
      </c>
      <c r="O9" s="9" t="e">
        <f t="shared" si="0"/>
        <v>#REF!</v>
      </c>
      <c r="P9" s="9" t="e">
        <f t="shared" si="0"/>
        <v>#REF!</v>
      </c>
      <c r="Q9" s="9" t="s">
        <v>1</v>
      </c>
      <c r="R9" s="9" t="e">
        <f>"Bud pr  "&amp;til_periode&amp;""</f>
        <v>#REF!</v>
      </c>
      <c r="S9" s="9" t="s">
        <v>37</v>
      </c>
    </row>
    <row r="10" spans="2:19" s="2" customFormat="1" ht="12.75">
      <c r="B10" s="12">
        <v>300</v>
      </c>
      <c r="C10" s="13">
        <v>320</v>
      </c>
      <c r="D10" s="3" t="s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2:19" s="2" customFormat="1" ht="12.75">
      <c r="B11" s="12">
        <v>330</v>
      </c>
      <c r="C11" s="13">
        <v>330</v>
      </c>
      <c r="D11" s="3" t="s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2:19" s="2" customFormat="1" ht="12.75">
      <c r="B12" s="12"/>
      <c r="C12" s="13"/>
      <c r="D12" s="3" t="s">
        <v>4</v>
      </c>
      <c r="E12" s="5">
        <f>SUM(E10:E11)</f>
        <v>0</v>
      </c>
      <c r="F12" s="5">
        <f aca="true" t="shared" si="1" ref="F12:S12">SUM(F10:F11)</f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</row>
    <row r="13" spans="2:19" s="2" customFormat="1" ht="12.75">
      <c r="B13" s="12"/>
      <c r="C13" s="13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s="2" customFormat="1" ht="12.75">
      <c r="B14" s="12">
        <v>420</v>
      </c>
      <c r="C14" s="13">
        <v>490</v>
      </c>
      <c r="D14" s="3" t="s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2:19" s="2" customFormat="1" ht="12.75">
      <c r="B15" s="12">
        <v>500</v>
      </c>
      <c r="C15" s="13">
        <v>500</v>
      </c>
      <c r="D15" s="3" t="s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2:19" s="2" customFormat="1" ht="12.75">
      <c r="B16" s="12">
        <v>600</v>
      </c>
      <c r="C16" s="13">
        <v>600</v>
      </c>
      <c r="D16" s="3" t="s">
        <v>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2:19" s="2" customFormat="1" ht="12.75">
      <c r="B17" s="12">
        <v>610</v>
      </c>
      <c r="C17" s="13">
        <v>790</v>
      </c>
      <c r="D17" s="3" t="s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2:19" s="2" customFormat="1" ht="12.75">
      <c r="B18" s="12"/>
      <c r="C18" s="1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s="2" customFormat="1" ht="12.75">
      <c r="B19" s="12"/>
      <c r="C19" s="13"/>
      <c r="D19" s="3" t="s">
        <v>9</v>
      </c>
      <c r="E19" s="5">
        <f aca="true" t="shared" si="2" ref="E19:S19">SUM(E12)-SUM(E14:E17)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</row>
    <row r="20" spans="2:19" s="2" customFormat="1" ht="12.75">
      <c r="B20" s="12"/>
      <c r="C20" s="13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s="2" customFormat="1" ht="12.75">
      <c r="B21" s="12">
        <v>805</v>
      </c>
      <c r="C21" s="13">
        <v>805</v>
      </c>
      <c r="D21" s="3" t="s">
        <v>17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s="2" customFormat="1" ht="12.75">
      <c r="B22" s="12">
        <v>815</v>
      </c>
      <c r="C22" s="13">
        <v>890</v>
      </c>
      <c r="D22" s="3" t="s">
        <v>16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2:19" s="2" customFormat="1" ht="12.75">
      <c r="B23" s="12"/>
      <c r="C23" s="13"/>
      <c r="D23" s="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2" customFormat="1" ht="12.75">
      <c r="B24" s="12"/>
      <c r="C24" s="13"/>
      <c r="D24" s="4" t="s">
        <v>10</v>
      </c>
      <c r="E24" s="6">
        <f>E19+E21*-1-E22</f>
        <v>0</v>
      </c>
      <c r="F24" s="6">
        <f aca="true" t="shared" si="3" ref="F24:S24">F19+F21*-1-F22</f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</row>
    <row r="25" spans="2:3" ht="12.75">
      <c r="B25" s="14"/>
      <c r="C25" s="14"/>
    </row>
    <row r="26" spans="2:3" ht="12.75">
      <c r="B26" s="14"/>
      <c r="C26" s="14"/>
    </row>
    <row r="27" spans="2:3" ht="12.75">
      <c r="B27" s="14"/>
      <c r="C27" s="14"/>
    </row>
    <row r="28" spans="2:19" s="2" customFormat="1" ht="15.75" customHeight="1">
      <c r="B28" s="12"/>
      <c r="C28" s="13"/>
      <c r="D28" s="8" t="s">
        <v>0</v>
      </c>
      <c r="E28" s="9" t="e">
        <f>#REF!</f>
        <v>#REF!</v>
      </c>
      <c r="F28" s="9" t="e">
        <f>E28+1</f>
        <v>#REF!</v>
      </c>
      <c r="G28" s="9" t="e">
        <f aca="true" t="shared" si="4" ref="G28:P28">F28+1</f>
        <v>#REF!</v>
      </c>
      <c r="H28" s="9" t="e">
        <f t="shared" si="4"/>
        <v>#REF!</v>
      </c>
      <c r="I28" s="9" t="e">
        <f>H28+1</f>
        <v>#REF!</v>
      </c>
      <c r="J28" s="9" t="e">
        <f t="shared" si="4"/>
        <v>#REF!</v>
      </c>
      <c r="K28" s="9" t="e">
        <f t="shared" si="4"/>
        <v>#REF!</v>
      </c>
      <c r="L28" s="9" t="e">
        <f t="shared" si="4"/>
        <v>#REF!</v>
      </c>
      <c r="M28" s="9" t="e">
        <f t="shared" si="4"/>
        <v>#REF!</v>
      </c>
      <c r="N28" s="9" t="e">
        <f t="shared" si="4"/>
        <v>#REF!</v>
      </c>
      <c r="O28" s="9" t="e">
        <f t="shared" si="4"/>
        <v>#REF!</v>
      </c>
      <c r="P28" s="9" t="e">
        <f t="shared" si="4"/>
        <v>#REF!</v>
      </c>
      <c r="Q28" s="9" t="s">
        <v>1</v>
      </c>
      <c r="R28" s="9" t="e">
        <f>"Bud pr  "&amp;til_periode&amp;""</f>
        <v>#REF!</v>
      </c>
      <c r="S28" s="9" t="s">
        <v>37</v>
      </c>
    </row>
    <row r="29" spans="2:19" ht="12.75">
      <c r="B29" s="14"/>
      <c r="C29" s="14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2.75">
      <c r="B30" s="43">
        <v>3000</v>
      </c>
      <c r="C30" s="43">
        <v>3000</v>
      </c>
      <c r="D30" s="3" t="s">
        <v>67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2:19" ht="12.75">
      <c r="B31" s="43">
        <v>3021</v>
      </c>
      <c r="C31" s="43">
        <v>3021</v>
      </c>
      <c r="D31" s="3" t="s">
        <v>68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2:19" ht="12.75">
      <c r="B32" s="43">
        <v>3100</v>
      </c>
      <c r="C32" s="43">
        <v>3100</v>
      </c>
      <c r="D32" s="3" t="s">
        <v>69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ht="12.75">
      <c r="B33" s="43">
        <v>3220</v>
      </c>
      <c r="C33" s="43">
        <v>3220</v>
      </c>
      <c r="D33" s="3" t="s">
        <v>177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2:19" ht="12.75">
      <c r="B34" s="43">
        <v>3221</v>
      </c>
      <c r="C34" s="43">
        <v>3221</v>
      </c>
      <c r="D34" s="3" t="s">
        <v>70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2:19" ht="12.75">
      <c r="B35" s="43">
        <v>3240</v>
      </c>
      <c r="C35" s="43">
        <v>3240</v>
      </c>
      <c r="D35" s="3" t="s">
        <v>71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2:19" ht="12.75">
      <c r="B36" s="43">
        <v>3241</v>
      </c>
      <c r="C36" s="43">
        <v>3241</v>
      </c>
      <c r="D36" s="3" t="s">
        <v>175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2:19" ht="12.75">
      <c r="B37" s="43">
        <v>3242</v>
      </c>
      <c r="C37" s="43">
        <v>3242</v>
      </c>
      <c r="D37" s="3" t="s">
        <v>72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2:19" ht="12.75">
      <c r="B38" s="43">
        <v>3243</v>
      </c>
      <c r="C38" s="43">
        <v>3243</v>
      </c>
      <c r="D38" s="3" t="s">
        <v>73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ht="12.75">
      <c r="B39" s="43">
        <v>3250</v>
      </c>
      <c r="C39" s="43">
        <v>3250</v>
      </c>
      <c r="D39" s="3" t="s">
        <v>74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2:19" ht="12.75">
      <c r="B40" s="43">
        <v>3320</v>
      </c>
      <c r="C40" s="43">
        <v>3320</v>
      </c>
      <c r="D40" s="3" t="s">
        <v>60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2:19" ht="12.75">
      <c r="B41" s="43">
        <v>3400</v>
      </c>
      <c r="C41" s="43">
        <v>3400</v>
      </c>
      <c r="D41" s="3" t="s">
        <v>75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2:19" ht="12.75">
      <c r="B42" s="43">
        <v>3410</v>
      </c>
      <c r="C42" s="43">
        <v>3410</v>
      </c>
      <c r="D42" s="3" t="s">
        <v>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2:19" ht="12.75">
      <c r="B43" s="43">
        <v>3415</v>
      </c>
      <c r="C43" s="43">
        <v>3415</v>
      </c>
      <c r="D43" s="3" t="s">
        <v>77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2:19" ht="12.75">
      <c r="B44" s="43">
        <v>3440</v>
      </c>
      <c r="C44" s="43">
        <v>3440</v>
      </c>
      <c r="D44" s="3" t="s">
        <v>78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2:19" ht="12.75">
      <c r="B45" s="43">
        <v>3442</v>
      </c>
      <c r="C45" s="43">
        <v>3442</v>
      </c>
      <c r="D45" s="3" t="s">
        <v>79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2:19" ht="12.75">
      <c r="B46" s="43">
        <v>3500</v>
      </c>
      <c r="C46" s="43">
        <v>3500</v>
      </c>
      <c r="D46" s="3" t="s">
        <v>80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2:19" ht="12.75">
      <c r="B47" s="43">
        <v>3501</v>
      </c>
      <c r="C47" s="43">
        <v>3501</v>
      </c>
      <c r="D47" s="3" t="s">
        <v>81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2:19" ht="12.75">
      <c r="B48" s="43">
        <v>3600</v>
      </c>
      <c r="C48" s="43">
        <v>3600</v>
      </c>
      <c r="D48" s="3" t="s">
        <v>82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2:19" ht="12.75">
      <c r="B49" s="43">
        <v>3601</v>
      </c>
      <c r="C49" s="43">
        <v>3601</v>
      </c>
      <c r="D49" s="3" t="s">
        <v>83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2:19" ht="12.75">
      <c r="B50" s="43">
        <v>3602</v>
      </c>
      <c r="C50" s="43">
        <v>3602</v>
      </c>
      <c r="D50" s="3" t="s">
        <v>84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2:19" ht="12.75">
      <c r="B51" s="43">
        <v>3604</v>
      </c>
      <c r="C51" s="43">
        <v>3604</v>
      </c>
      <c r="D51" s="3" t="s">
        <v>85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2:19" ht="12.75">
      <c r="B52" s="43">
        <v>3700</v>
      </c>
      <c r="C52" s="43">
        <v>3700</v>
      </c>
      <c r="D52" s="3" t="s">
        <v>86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2:19" ht="12.75">
      <c r="B53" s="43">
        <v>3925</v>
      </c>
      <c r="C53" s="43">
        <v>3925</v>
      </c>
      <c r="D53" s="3" t="s">
        <v>28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</row>
    <row r="54" spans="2:19" ht="12.75">
      <c r="B54" s="43">
        <v>3950</v>
      </c>
      <c r="C54" s="43">
        <v>3950</v>
      </c>
      <c r="D54" s="3" t="s">
        <v>161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2:19" s="21" customFormat="1" ht="19.5" customHeight="1">
      <c r="B55" s="14"/>
      <c r="C55" s="14"/>
      <c r="D55" s="3" t="s">
        <v>11</v>
      </c>
      <c r="E55" s="5">
        <f aca="true" t="shared" si="5" ref="E55:S55">SUM(E30:E54)</f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  <c r="I55" s="5">
        <f t="shared" si="5"/>
        <v>0</v>
      </c>
      <c r="J55" s="5">
        <f t="shared" si="5"/>
        <v>0</v>
      </c>
      <c r="K55" s="5">
        <f t="shared" si="5"/>
        <v>0</v>
      </c>
      <c r="L55" s="5">
        <f t="shared" si="5"/>
        <v>0</v>
      </c>
      <c r="M55" s="5">
        <f t="shared" si="5"/>
        <v>0</v>
      </c>
      <c r="N55" s="5">
        <f t="shared" si="5"/>
        <v>0</v>
      </c>
      <c r="O55" s="5">
        <f t="shared" si="5"/>
        <v>0</v>
      </c>
      <c r="P55" s="5">
        <f t="shared" si="5"/>
        <v>0</v>
      </c>
      <c r="Q55" s="5">
        <f t="shared" si="5"/>
        <v>0</v>
      </c>
      <c r="R55" s="5">
        <f t="shared" si="5"/>
        <v>0</v>
      </c>
      <c r="S55" s="5">
        <f t="shared" si="5"/>
        <v>0</v>
      </c>
    </row>
    <row r="56" spans="2:19" ht="12.75">
      <c r="B56" s="14"/>
      <c r="C56" s="14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2.75">
      <c r="B57" s="43">
        <v>3810</v>
      </c>
      <c r="C57" s="43">
        <v>3810</v>
      </c>
      <c r="D57" s="3" t="s">
        <v>87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2:19" ht="12.75">
      <c r="B58" s="43">
        <v>3811</v>
      </c>
      <c r="C58" s="43">
        <v>3811</v>
      </c>
      <c r="D58" s="3" t="s">
        <v>88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2:19" ht="12.75">
      <c r="B59" s="43">
        <v>3850</v>
      </c>
      <c r="C59" s="43">
        <v>3850</v>
      </c>
      <c r="D59" s="3" t="s">
        <v>89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2:19" ht="12.75">
      <c r="B60" s="43">
        <v>3951</v>
      </c>
      <c r="C60" s="43">
        <v>3951</v>
      </c>
      <c r="D60" s="3" t="s">
        <v>90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2:19" ht="12.75">
      <c r="B61" s="43">
        <v>3955</v>
      </c>
      <c r="C61" s="43">
        <v>3955</v>
      </c>
      <c r="D61" s="3" t="s">
        <v>91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2:19" ht="12.75">
      <c r="B62" s="43">
        <v>3960</v>
      </c>
      <c r="C62" s="43">
        <v>3960</v>
      </c>
      <c r="D62" s="3" t="s">
        <v>92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2:19" ht="12.75">
      <c r="B63" s="43">
        <v>3970</v>
      </c>
      <c r="C63" s="43">
        <v>3970</v>
      </c>
      <c r="D63" s="3" t="s">
        <v>89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2:19" ht="12.75">
      <c r="B64" s="43">
        <v>3975</v>
      </c>
      <c r="C64" s="43">
        <v>3975</v>
      </c>
      <c r="D64" s="3" t="s">
        <v>93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</row>
    <row r="65" spans="2:19" ht="12.75">
      <c r="B65" s="43">
        <v>3990</v>
      </c>
      <c r="C65" s="43">
        <v>3990</v>
      </c>
      <c r="D65" s="3" t="s">
        <v>61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2:19" s="21" customFormat="1" ht="15" customHeight="1">
      <c r="B66" s="14"/>
      <c r="C66" s="14"/>
      <c r="D66" s="3" t="s">
        <v>31</v>
      </c>
      <c r="E66" s="5">
        <f aca="true" t="shared" si="6" ref="E66:S66">SUM(E57:E65)</f>
        <v>0</v>
      </c>
      <c r="F66" s="5">
        <f t="shared" si="6"/>
        <v>0</v>
      </c>
      <c r="G66" s="5">
        <f t="shared" si="6"/>
        <v>0</v>
      </c>
      <c r="H66" s="5">
        <f t="shared" si="6"/>
        <v>0</v>
      </c>
      <c r="I66" s="5">
        <f t="shared" si="6"/>
        <v>0</v>
      </c>
      <c r="J66" s="5">
        <f t="shared" si="6"/>
        <v>0</v>
      </c>
      <c r="K66" s="5">
        <f t="shared" si="6"/>
        <v>0</v>
      </c>
      <c r="L66" s="5">
        <f t="shared" si="6"/>
        <v>0</v>
      </c>
      <c r="M66" s="5">
        <f t="shared" si="6"/>
        <v>0</v>
      </c>
      <c r="N66" s="5">
        <f t="shared" si="6"/>
        <v>0</v>
      </c>
      <c r="O66" s="5">
        <f t="shared" si="6"/>
        <v>0</v>
      </c>
      <c r="P66" s="5">
        <f t="shared" si="6"/>
        <v>0</v>
      </c>
      <c r="Q66" s="5">
        <f t="shared" si="6"/>
        <v>0</v>
      </c>
      <c r="R66" s="5">
        <f t="shared" si="6"/>
        <v>0</v>
      </c>
      <c r="S66" s="5">
        <f t="shared" si="6"/>
        <v>0</v>
      </c>
    </row>
    <row r="67" spans="2:19" s="23" customFormat="1" ht="12.75">
      <c r="B67" s="22"/>
      <c r="C67" s="22"/>
      <c r="D67" s="16" t="s">
        <v>4</v>
      </c>
      <c r="E67" s="17">
        <f aca="true" t="shared" si="7" ref="E67:S67">SUM(E55,E66)</f>
        <v>0</v>
      </c>
      <c r="F67" s="17">
        <f t="shared" si="7"/>
        <v>0</v>
      </c>
      <c r="G67" s="17">
        <f t="shared" si="7"/>
        <v>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>
        <f t="shared" si="7"/>
        <v>0</v>
      </c>
      <c r="O67" s="17">
        <f t="shared" si="7"/>
        <v>0</v>
      </c>
      <c r="P67" s="17">
        <f t="shared" si="7"/>
        <v>0</v>
      </c>
      <c r="Q67" s="17">
        <f t="shared" si="7"/>
        <v>0</v>
      </c>
      <c r="R67" s="17">
        <f t="shared" si="7"/>
        <v>0</v>
      </c>
      <c r="S67" s="17">
        <f t="shared" si="7"/>
        <v>0</v>
      </c>
    </row>
    <row r="68" spans="2:19" ht="12.75">
      <c r="B68" s="14"/>
      <c r="C68" s="14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43">
        <v>4005</v>
      </c>
      <c r="C69" s="43">
        <v>4005</v>
      </c>
      <c r="D69" s="3" t="s">
        <v>94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2:19" ht="12.75">
      <c r="B70" s="43">
        <v>4030</v>
      </c>
      <c r="C70" s="43">
        <v>4030</v>
      </c>
      <c r="D70" s="3" t="s">
        <v>95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2:19" ht="12.75">
      <c r="B71" s="43">
        <v>4031</v>
      </c>
      <c r="C71" s="43">
        <v>4031</v>
      </c>
      <c r="D71" s="3" t="s">
        <v>96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2:19" ht="12.75">
      <c r="B72" s="43">
        <v>4035</v>
      </c>
      <c r="C72" s="43">
        <v>4035</v>
      </c>
      <c r="D72" s="3" t="s">
        <v>97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2:19" ht="12.75">
      <c r="B73" s="43">
        <v>4036</v>
      </c>
      <c r="C73" s="43">
        <v>4036</v>
      </c>
      <c r="D73" s="3" t="s">
        <v>98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2:19" ht="12.75">
      <c r="B74" s="43">
        <v>4100</v>
      </c>
      <c r="C74" s="43">
        <v>4100</v>
      </c>
      <c r="D74" s="3" t="s">
        <v>99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2:19" ht="12.75">
      <c r="B75" s="43">
        <v>4101</v>
      </c>
      <c r="C75" s="43">
        <v>4101</v>
      </c>
      <c r="D75" s="3" t="s">
        <v>100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2:19" ht="12.75">
      <c r="B76" s="43">
        <v>4102</v>
      </c>
      <c r="C76" s="43">
        <v>4102</v>
      </c>
      <c r="D76" s="3" t="s">
        <v>101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2:19" ht="12.75">
      <c r="B77" s="43">
        <v>4104</v>
      </c>
      <c r="C77" s="43">
        <v>4104</v>
      </c>
      <c r="D77" s="3" t="s">
        <v>102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2:19" ht="12.75">
      <c r="B78" s="43">
        <v>4110</v>
      </c>
      <c r="C78" s="43">
        <v>4110</v>
      </c>
      <c r="D78" s="3" t="s">
        <v>33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2:19" ht="12.75">
      <c r="B79" s="43">
        <v>4120</v>
      </c>
      <c r="C79" s="43">
        <v>4120</v>
      </c>
      <c r="D79" s="3" t="s">
        <v>103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2:19" ht="12.75">
      <c r="B80" s="43">
        <v>4121</v>
      </c>
      <c r="C80" s="43">
        <v>4121</v>
      </c>
      <c r="D80" s="3" t="s">
        <v>104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2:19" ht="12.75">
      <c r="B81" s="43">
        <v>4160</v>
      </c>
      <c r="C81" s="43">
        <v>4160</v>
      </c>
      <c r="D81" s="3" t="s">
        <v>105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2:19" ht="12.75">
      <c r="B82" s="43">
        <v>4200</v>
      </c>
      <c r="C82" s="43">
        <v>4200</v>
      </c>
      <c r="D82" s="3" t="s">
        <v>106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2:19" ht="12.75">
      <c r="B83" s="43">
        <v>4210</v>
      </c>
      <c r="C83" s="43">
        <v>4210</v>
      </c>
      <c r="D83" s="3" t="s">
        <v>107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2:19" ht="12.75">
      <c r="B84" s="43">
        <v>4215</v>
      </c>
      <c r="C84" s="43">
        <v>4215</v>
      </c>
      <c r="D84" s="3" t="s">
        <v>108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2:19" ht="12.75">
      <c r="B85" s="43">
        <v>4230</v>
      </c>
      <c r="C85" s="43">
        <v>4230</v>
      </c>
      <c r="D85" s="3" t="s">
        <v>109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2:19" ht="12.75">
      <c r="B86" s="43">
        <v>4300</v>
      </c>
      <c r="C86" s="43">
        <v>4300</v>
      </c>
      <c r="D86" s="3" t="s">
        <v>110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2:19" ht="12.75">
      <c r="B87" s="43">
        <v>4450</v>
      </c>
      <c r="C87" s="43">
        <v>4450</v>
      </c>
      <c r="D87" s="3" t="s">
        <v>173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2:19" ht="12.75">
      <c r="B88" s="43">
        <v>4451</v>
      </c>
      <c r="C88" s="43">
        <v>4451</v>
      </c>
      <c r="D88" s="3" t="s">
        <v>162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2:19" ht="12.75">
      <c r="B89" s="43">
        <v>4452</v>
      </c>
      <c r="C89" s="43">
        <v>4452</v>
      </c>
      <c r="D89" s="3" t="s">
        <v>111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2:19" s="23" customFormat="1" ht="12.75">
      <c r="B90" s="22"/>
      <c r="C90" s="22"/>
      <c r="D90" s="16" t="s">
        <v>12</v>
      </c>
      <c r="E90" s="17">
        <f aca="true" t="shared" si="8" ref="E90:S90">SUM(E69:E89)</f>
        <v>0</v>
      </c>
      <c r="F90" s="17">
        <f t="shared" si="8"/>
        <v>0</v>
      </c>
      <c r="G90" s="17">
        <f t="shared" si="8"/>
        <v>0</v>
      </c>
      <c r="H90" s="17">
        <f t="shared" si="8"/>
        <v>0</v>
      </c>
      <c r="I90" s="17">
        <f t="shared" si="8"/>
        <v>0</v>
      </c>
      <c r="J90" s="17">
        <f t="shared" si="8"/>
        <v>0</v>
      </c>
      <c r="K90" s="17">
        <f t="shared" si="8"/>
        <v>0</v>
      </c>
      <c r="L90" s="17">
        <f t="shared" si="8"/>
        <v>0</v>
      </c>
      <c r="M90" s="17">
        <f t="shared" si="8"/>
        <v>0</v>
      </c>
      <c r="N90" s="17">
        <f t="shared" si="8"/>
        <v>0</v>
      </c>
      <c r="O90" s="17">
        <f t="shared" si="8"/>
        <v>0</v>
      </c>
      <c r="P90" s="17">
        <f t="shared" si="8"/>
        <v>0</v>
      </c>
      <c r="Q90" s="17">
        <f t="shared" si="8"/>
        <v>0</v>
      </c>
      <c r="R90" s="17">
        <f t="shared" si="8"/>
        <v>0</v>
      </c>
      <c r="S90" s="17">
        <f t="shared" si="8"/>
        <v>0</v>
      </c>
    </row>
    <row r="91" spans="2:19" ht="12.75">
      <c r="B91" s="14"/>
      <c r="C91" s="14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43">
        <v>5000</v>
      </c>
      <c r="C92" s="43">
        <v>5000</v>
      </c>
      <c r="D92" s="3" t="s">
        <v>112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</row>
    <row r="93" spans="2:19" ht="12.75">
      <c r="B93" s="43">
        <v>5010</v>
      </c>
      <c r="C93" s="43">
        <v>5010</v>
      </c>
      <c r="D93" s="3" t="s">
        <v>113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2:19" ht="12.75">
      <c r="B94" s="43">
        <v>5180</v>
      </c>
      <c r="C94" s="43">
        <v>5180</v>
      </c>
      <c r="D94" s="3" t="s">
        <v>114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2:19" ht="12.75">
      <c r="B95" s="43">
        <v>5182</v>
      </c>
      <c r="C95" s="43">
        <v>5182</v>
      </c>
      <c r="D95" s="3" t="s">
        <v>163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2:19" ht="12.75">
      <c r="B96" s="43">
        <v>5210</v>
      </c>
      <c r="C96" s="43">
        <v>5210</v>
      </c>
      <c r="D96" s="3" t="s">
        <v>115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2:19" ht="12.75">
      <c r="B97" s="43">
        <v>5290</v>
      </c>
      <c r="C97" s="43">
        <v>5290</v>
      </c>
      <c r="D97" s="3" t="s">
        <v>116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2:19" ht="12.75">
      <c r="B98" s="43">
        <v>5400</v>
      </c>
      <c r="C98" s="43">
        <v>5400</v>
      </c>
      <c r="D98" s="3" t="s">
        <v>20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2:19" ht="12.75">
      <c r="B99" s="43">
        <v>5420</v>
      </c>
      <c r="C99" s="43">
        <v>5420</v>
      </c>
      <c r="D99" s="3" t="s">
        <v>65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2:19" ht="12.75">
      <c r="B100" s="43">
        <v>5800</v>
      </c>
      <c r="C100" s="43">
        <v>5800</v>
      </c>
      <c r="D100" s="3" t="s">
        <v>117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2:19" ht="12.75">
      <c r="B101" s="43">
        <v>5910</v>
      </c>
      <c r="C101" s="43">
        <v>5910</v>
      </c>
      <c r="D101" s="3" t="s">
        <v>118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2:19" ht="12.75">
      <c r="B102" s="43">
        <v>5915</v>
      </c>
      <c r="C102" s="43">
        <v>5915</v>
      </c>
      <c r="D102" s="3" t="s">
        <v>119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2:19" ht="12.75">
      <c r="B103" s="43">
        <v>5990</v>
      </c>
      <c r="C103" s="43">
        <v>5990</v>
      </c>
      <c r="D103" s="3" t="s">
        <v>120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2:19" s="23" customFormat="1" ht="12.75">
      <c r="B104" s="22"/>
      <c r="C104" s="22"/>
      <c r="D104" s="16" t="s">
        <v>13</v>
      </c>
      <c r="E104" s="17">
        <f aca="true" t="shared" si="9" ref="E104:S104">SUM(E92:E103)</f>
        <v>0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17">
        <f t="shared" si="9"/>
        <v>0</v>
      </c>
      <c r="J104" s="17">
        <f t="shared" si="9"/>
        <v>0</v>
      </c>
      <c r="K104" s="17">
        <f t="shared" si="9"/>
        <v>0</v>
      </c>
      <c r="L104" s="17">
        <f t="shared" si="9"/>
        <v>0</v>
      </c>
      <c r="M104" s="17">
        <f t="shared" si="9"/>
        <v>0</v>
      </c>
      <c r="N104" s="17">
        <f t="shared" si="9"/>
        <v>0</v>
      </c>
      <c r="O104" s="17">
        <f t="shared" si="9"/>
        <v>0</v>
      </c>
      <c r="P104" s="17">
        <f t="shared" si="9"/>
        <v>0</v>
      </c>
      <c r="Q104" s="17">
        <f t="shared" si="9"/>
        <v>0</v>
      </c>
      <c r="R104" s="17">
        <f t="shared" si="9"/>
        <v>0</v>
      </c>
      <c r="S104" s="17">
        <f t="shared" si="9"/>
        <v>0</v>
      </c>
    </row>
    <row r="105" spans="2:19" ht="12.75">
      <c r="B105" s="14"/>
      <c r="C105" s="14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43">
        <v>6320</v>
      </c>
      <c r="C106" s="43">
        <v>6320</v>
      </c>
      <c r="D106" s="3" t="s">
        <v>126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2:19" ht="12.75">
      <c r="B107" s="43">
        <v>6340</v>
      </c>
      <c r="C107" s="43">
        <v>6340</v>
      </c>
      <c r="D107" s="3" t="s">
        <v>127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2:19" ht="12.75">
      <c r="B108" s="43">
        <v>6380</v>
      </c>
      <c r="C108" s="43">
        <v>6380</v>
      </c>
      <c r="D108" s="3" t="s">
        <v>128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2:19" ht="12.75">
      <c r="B109" s="43">
        <v>6390</v>
      </c>
      <c r="C109" s="43">
        <v>6390</v>
      </c>
      <c r="D109" s="3" t="s">
        <v>129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2:19" ht="12.75">
      <c r="B110" s="43">
        <v>6400</v>
      </c>
      <c r="C110" s="43">
        <v>6400</v>
      </c>
      <c r="D110" s="3" t="s">
        <v>29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2:19" ht="12.75">
      <c r="B111" s="43">
        <v>6440</v>
      </c>
      <c r="C111" s="43">
        <v>6440</v>
      </c>
      <c r="D111" s="3" t="s">
        <v>130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2:19" ht="12.75">
      <c r="B112" s="43">
        <v>6450</v>
      </c>
      <c r="C112" s="43">
        <v>6450</v>
      </c>
      <c r="D112" s="3" t="s">
        <v>131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2:19" ht="12.75">
      <c r="B113" s="43">
        <v>6490</v>
      </c>
      <c r="C113" s="43">
        <v>6490</v>
      </c>
      <c r="D113" s="3" t="s">
        <v>132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2:19" ht="12.75">
      <c r="B114" s="43">
        <v>6540</v>
      </c>
      <c r="C114" s="43">
        <v>6540</v>
      </c>
      <c r="D114" s="3" t="s">
        <v>174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2:19" ht="12.75">
      <c r="B115" s="43">
        <v>6550</v>
      </c>
      <c r="C115" s="43">
        <v>6550</v>
      </c>
      <c r="D115" s="3" t="s">
        <v>133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2:19" ht="12.75">
      <c r="B116" s="43">
        <v>6600</v>
      </c>
      <c r="C116" s="43">
        <v>6600</v>
      </c>
      <c r="D116" s="3" t="s">
        <v>134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2:19" ht="12.75">
      <c r="B117" s="43">
        <v>6610</v>
      </c>
      <c r="C117" s="43">
        <v>6610</v>
      </c>
      <c r="D117" s="3" t="s">
        <v>135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2:19" ht="12.75">
      <c r="B118" s="43">
        <v>6620</v>
      </c>
      <c r="C118" s="43">
        <v>6620</v>
      </c>
      <c r="D118" s="3" t="s">
        <v>21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2:19" ht="12.75">
      <c r="B119" s="43">
        <v>6700</v>
      </c>
      <c r="C119" s="43">
        <v>6700</v>
      </c>
      <c r="D119" s="3" t="s">
        <v>136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2:19" ht="12.75">
      <c r="B120" s="43">
        <v>6720</v>
      </c>
      <c r="C120" s="43">
        <v>6720</v>
      </c>
      <c r="D120" s="3" t="s">
        <v>137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2:19" ht="12.75">
      <c r="B121" s="43">
        <v>6790</v>
      </c>
      <c r="C121" s="43">
        <v>6790</v>
      </c>
      <c r="D121" s="3" t="s">
        <v>34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2:19" ht="12.75">
      <c r="B122" s="43">
        <v>6800</v>
      </c>
      <c r="C122" s="43">
        <v>6800</v>
      </c>
      <c r="D122" s="3" t="s">
        <v>22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2:19" ht="12.75">
      <c r="B123" s="43">
        <v>6810</v>
      </c>
      <c r="C123" s="43">
        <v>6810</v>
      </c>
      <c r="D123" s="3" t="s">
        <v>138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2:19" ht="12.75">
      <c r="B124" s="43">
        <v>6840</v>
      </c>
      <c r="C124" s="43">
        <v>6840</v>
      </c>
      <c r="D124" s="3" t="s">
        <v>139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2:19" ht="12.75">
      <c r="B125" s="43">
        <v>6860</v>
      </c>
      <c r="C125" s="43">
        <v>6860</v>
      </c>
      <c r="D125" s="3" t="s">
        <v>140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2:19" ht="12.75">
      <c r="B126" s="43">
        <v>6870</v>
      </c>
      <c r="C126" s="43">
        <v>6870</v>
      </c>
      <c r="D126" s="3" t="s">
        <v>141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2:19" ht="12.75">
      <c r="B127" s="43">
        <v>6900</v>
      </c>
      <c r="C127" s="43">
        <v>6900</v>
      </c>
      <c r="D127" s="3" t="s">
        <v>23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</row>
    <row r="128" spans="2:19" ht="12.75">
      <c r="B128" s="43">
        <v>6910</v>
      </c>
      <c r="C128" s="43">
        <v>6910</v>
      </c>
      <c r="D128" s="3" t="s">
        <v>142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</row>
    <row r="129" spans="2:19" ht="12.75">
      <c r="B129" s="43">
        <v>6940</v>
      </c>
      <c r="C129" s="43">
        <v>6940</v>
      </c>
      <c r="D129" s="3" t="s">
        <v>24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</row>
    <row r="130" spans="2:19" ht="12.75">
      <c r="B130" s="43">
        <v>7000</v>
      </c>
      <c r="C130" s="43">
        <v>7000</v>
      </c>
      <c r="D130" s="3" t="s">
        <v>143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2:19" ht="12.75">
      <c r="B131" s="43">
        <v>7020</v>
      </c>
      <c r="C131" s="43">
        <v>7020</v>
      </c>
      <c r="D131" s="3" t="s">
        <v>144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2:19" ht="12.75">
      <c r="B132" s="43">
        <v>7040</v>
      </c>
      <c r="C132" s="43">
        <v>7040</v>
      </c>
      <c r="D132" s="3" t="s">
        <v>145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2:19" ht="12.75">
      <c r="B133" s="43">
        <v>7100</v>
      </c>
      <c r="C133" s="43">
        <v>7100</v>
      </c>
      <c r="D133" s="3" t="s">
        <v>146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2:19" ht="12.75">
      <c r="B134" s="43">
        <v>7120</v>
      </c>
      <c r="C134" s="43">
        <v>7120</v>
      </c>
      <c r="D134" s="3" t="s">
        <v>147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2:19" ht="12.75">
      <c r="B135" s="43">
        <v>7140</v>
      </c>
      <c r="C135" s="43">
        <v>7140</v>
      </c>
      <c r="D135" s="3" t="s">
        <v>25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</row>
    <row r="136" spans="2:19" ht="12.75">
      <c r="B136" s="43">
        <v>7150</v>
      </c>
      <c r="C136" s="43">
        <v>7150</v>
      </c>
      <c r="D136" s="3" t="s">
        <v>148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</row>
    <row r="137" spans="2:19" ht="12.75">
      <c r="B137" s="43">
        <v>7320</v>
      </c>
      <c r="C137" s="43">
        <v>7320</v>
      </c>
      <c r="D137" s="3" t="s">
        <v>149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2:19" ht="12.75">
      <c r="B138" s="43">
        <v>7325</v>
      </c>
      <c r="C138" s="43">
        <v>7325</v>
      </c>
      <c r="D138" s="3" t="s">
        <v>150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2:19" ht="12.75">
      <c r="B139" s="43">
        <v>7350</v>
      </c>
      <c r="C139" s="43">
        <v>7350</v>
      </c>
      <c r="D139" s="3" t="s">
        <v>151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2:19" ht="12.75">
      <c r="B140" s="43">
        <v>7360</v>
      </c>
      <c r="C140" s="43">
        <v>7360</v>
      </c>
      <c r="D140" s="3" t="s">
        <v>152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2:19" ht="12.75">
      <c r="B141" s="43">
        <v>7370</v>
      </c>
      <c r="C141" s="43">
        <v>7370</v>
      </c>
      <c r="D141" s="3" t="s">
        <v>153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2:19" ht="12.75">
      <c r="B142" s="43">
        <v>7380</v>
      </c>
      <c r="C142" s="43">
        <v>7380</v>
      </c>
      <c r="D142" s="3" t="s">
        <v>154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</row>
    <row r="143" spans="2:19" ht="12.75">
      <c r="B143" s="43">
        <v>7420</v>
      </c>
      <c r="C143" s="43">
        <v>7420</v>
      </c>
      <c r="D143" s="3" t="s">
        <v>89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2:19" ht="12.75">
      <c r="B144" s="43">
        <v>7500</v>
      </c>
      <c r="C144" s="43">
        <v>7500</v>
      </c>
      <c r="D144" s="3" t="s">
        <v>26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2:19" ht="12.75">
      <c r="B145" s="43">
        <v>7740</v>
      </c>
      <c r="C145" s="43">
        <v>7740</v>
      </c>
      <c r="D145" s="3" t="s">
        <v>155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</row>
    <row r="146" spans="2:19" ht="12.75">
      <c r="B146" s="43">
        <v>7770</v>
      </c>
      <c r="C146" s="43">
        <v>7770</v>
      </c>
      <c r="D146" s="3" t="s">
        <v>156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2:19" ht="12.75">
      <c r="B147" s="43">
        <v>7780</v>
      </c>
      <c r="C147" s="43">
        <v>7780</v>
      </c>
      <c r="D147" s="3" t="s">
        <v>157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2:19" ht="12.75">
      <c r="B148" s="43">
        <v>7830</v>
      </c>
      <c r="C148" s="43">
        <v>7830</v>
      </c>
      <c r="D148" s="3" t="s">
        <v>27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</row>
    <row r="149" spans="2:19" s="23" customFormat="1" ht="12.75">
      <c r="B149" s="22"/>
      <c r="C149" s="22"/>
      <c r="D149" s="16" t="s">
        <v>14</v>
      </c>
      <c r="E149" s="17">
        <f aca="true" t="shared" si="10" ref="E149:S149">SUM(E106:E148)</f>
        <v>0</v>
      </c>
      <c r="F149" s="17">
        <f t="shared" si="10"/>
        <v>0</v>
      </c>
      <c r="G149" s="17">
        <f t="shared" si="10"/>
        <v>0</v>
      </c>
      <c r="H149" s="17">
        <f t="shared" si="10"/>
        <v>0</v>
      </c>
      <c r="I149" s="17">
        <f t="shared" si="10"/>
        <v>0</v>
      </c>
      <c r="J149" s="17">
        <f t="shared" si="10"/>
        <v>0</v>
      </c>
      <c r="K149" s="17">
        <f t="shared" si="10"/>
        <v>0</v>
      </c>
      <c r="L149" s="17">
        <f t="shared" si="10"/>
        <v>0</v>
      </c>
      <c r="M149" s="17">
        <f t="shared" si="10"/>
        <v>0</v>
      </c>
      <c r="N149" s="17">
        <f t="shared" si="10"/>
        <v>0</v>
      </c>
      <c r="O149" s="17">
        <f t="shared" si="10"/>
        <v>0</v>
      </c>
      <c r="P149" s="17">
        <f t="shared" si="10"/>
        <v>0</v>
      </c>
      <c r="Q149" s="17">
        <f t="shared" si="10"/>
        <v>0</v>
      </c>
      <c r="R149" s="17">
        <f t="shared" si="10"/>
        <v>0</v>
      </c>
      <c r="S149" s="17">
        <f t="shared" si="10"/>
        <v>0</v>
      </c>
    </row>
    <row r="150" spans="2:19" s="23" customFormat="1" ht="12.75">
      <c r="B150" s="22"/>
      <c r="C150" s="22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12.75">
      <c r="B151" s="43">
        <v>6000</v>
      </c>
      <c r="C151" s="43">
        <v>6000</v>
      </c>
      <c r="D151" s="3" t="s">
        <v>121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</row>
    <row r="152" spans="2:19" ht="12.75">
      <c r="B152" s="43">
        <v>6015</v>
      </c>
      <c r="C152" s="43">
        <v>6015</v>
      </c>
      <c r="D152" s="3" t="s">
        <v>122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2:19" ht="12.75">
      <c r="B153" s="43">
        <v>6020</v>
      </c>
      <c r="C153" s="43">
        <v>6020</v>
      </c>
      <c r="D153" s="3" t="s">
        <v>123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</row>
    <row r="154" spans="2:19" ht="12.75">
      <c r="B154" s="43">
        <v>6025</v>
      </c>
      <c r="C154" s="43">
        <v>6025</v>
      </c>
      <c r="D154" s="3" t="s">
        <v>124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2:19" ht="12.75">
      <c r="B155" s="43">
        <v>6030</v>
      </c>
      <c r="C155" s="43">
        <v>6030</v>
      </c>
      <c r="D155" s="3" t="s">
        <v>125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</row>
    <row r="156" spans="2:19" s="23" customFormat="1" ht="12.75">
      <c r="B156" s="22"/>
      <c r="C156" s="22"/>
      <c r="D156" s="16" t="s">
        <v>35</v>
      </c>
      <c r="E156" s="17">
        <f aca="true" t="shared" si="11" ref="E156:S156">SUM(E151:E155)</f>
        <v>0</v>
      </c>
      <c r="F156" s="17">
        <f t="shared" si="11"/>
        <v>0</v>
      </c>
      <c r="G156" s="17">
        <f t="shared" si="11"/>
        <v>0</v>
      </c>
      <c r="H156" s="17">
        <f t="shared" si="11"/>
        <v>0</v>
      </c>
      <c r="I156" s="17">
        <f t="shared" si="11"/>
        <v>0</v>
      </c>
      <c r="J156" s="17">
        <f t="shared" si="11"/>
        <v>0</v>
      </c>
      <c r="K156" s="17">
        <f t="shared" si="11"/>
        <v>0</v>
      </c>
      <c r="L156" s="17">
        <f t="shared" si="11"/>
        <v>0</v>
      </c>
      <c r="M156" s="17">
        <f t="shared" si="11"/>
        <v>0</v>
      </c>
      <c r="N156" s="17">
        <f t="shared" si="11"/>
        <v>0</v>
      </c>
      <c r="O156" s="17">
        <f t="shared" si="11"/>
        <v>0</v>
      </c>
      <c r="P156" s="17">
        <f t="shared" si="11"/>
        <v>0</v>
      </c>
      <c r="Q156" s="17">
        <f t="shared" si="11"/>
        <v>0</v>
      </c>
      <c r="R156" s="17">
        <f t="shared" si="11"/>
        <v>0</v>
      </c>
      <c r="S156" s="17">
        <f t="shared" si="11"/>
        <v>0</v>
      </c>
    </row>
    <row r="157" spans="2:19" ht="12.75">
      <c r="B157" s="14"/>
      <c r="C157" s="14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2:19" s="23" customFormat="1" ht="12.75">
      <c r="B158" s="22"/>
      <c r="C158" s="22"/>
      <c r="D158" s="16" t="s">
        <v>9</v>
      </c>
      <c r="E158" s="17">
        <f aca="true" t="shared" si="12" ref="E158:S158">E67-E90-E104-E149-E156</f>
        <v>0</v>
      </c>
      <c r="F158" s="17">
        <f t="shared" si="12"/>
        <v>0</v>
      </c>
      <c r="G158" s="17">
        <f t="shared" si="12"/>
        <v>0</v>
      </c>
      <c r="H158" s="17">
        <f t="shared" si="12"/>
        <v>0</v>
      </c>
      <c r="I158" s="17">
        <f t="shared" si="12"/>
        <v>0</v>
      </c>
      <c r="J158" s="17">
        <f t="shared" si="12"/>
        <v>0</v>
      </c>
      <c r="K158" s="17">
        <f t="shared" si="12"/>
        <v>0</v>
      </c>
      <c r="L158" s="17">
        <f t="shared" si="12"/>
        <v>0</v>
      </c>
      <c r="M158" s="17">
        <f t="shared" si="12"/>
        <v>0</v>
      </c>
      <c r="N158" s="17">
        <f t="shared" si="12"/>
        <v>0</v>
      </c>
      <c r="O158" s="17">
        <f t="shared" si="12"/>
        <v>0</v>
      </c>
      <c r="P158" s="17">
        <f t="shared" si="12"/>
        <v>0</v>
      </c>
      <c r="Q158" s="17">
        <f t="shared" si="12"/>
        <v>0</v>
      </c>
      <c r="R158" s="17">
        <f t="shared" si="12"/>
        <v>0</v>
      </c>
      <c r="S158" s="17">
        <f t="shared" si="12"/>
        <v>0</v>
      </c>
    </row>
    <row r="159" spans="2:19" ht="12.75">
      <c r="B159" s="14"/>
      <c r="C159" s="14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14">
        <v>8050</v>
      </c>
      <c r="C160" s="14">
        <v>8050</v>
      </c>
      <c r="D160" s="3" t="s">
        <v>158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</row>
    <row r="161" spans="2:19" ht="12.75">
      <c r="B161" s="14">
        <v>8150</v>
      </c>
      <c r="C161" s="14">
        <v>8150</v>
      </c>
      <c r="D161" s="3" t="s">
        <v>15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2:19" ht="12.75">
      <c r="B162" s="14">
        <v>8151</v>
      </c>
      <c r="C162" s="14">
        <v>8151</v>
      </c>
      <c r="D162" s="3" t="s">
        <v>159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2:19" s="23" customFormat="1" ht="12.75">
      <c r="B163" s="22"/>
      <c r="C163" s="22"/>
      <c r="D163" s="16" t="s">
        <v>32</v>
      </c>
      <c r="E163" s="17">
        <f>SUM(E160:E162)</f>
        <v>0</v>
      </c>
      <c r="F163" s="17">
        <f aca="true" t="shared" si="13" ref="F163:Q163">SUM(F160:F162)</f>
        <v>0</v>
      </c>
      <c r="G163" s="17">
        <f t="shared" si="13"/>
        <v>0</v>
      </c>
      <c r="H163" s="17">
        <f t="shared" si="13"/>
        <v>0</v>
      </c>
      <c r="I163" s="17">
        <f t="shared" si="13"/>
        <v>0</v>
      </c>
      <c r="J163" s="17">
        <f t="shared" si="13"/>
        <v>0</v>
      </c>
      <c r="K163" s="17">
        <f t="shared" si="13"/>
        <v>0</v>
      </c>
      <c r="L163" s="17">
        <f t="shared" si="13"/>
        <v>0</v>
      </c>
      <c r="M163" s="17">
        <f t="shared" si="13"/>
        <v>0</v>
      </c>
      <c r="N163" s="17">
        <f t="shared" si="13"/>
        <v>0</v>
      </c>
      <c r="O163" s="17">
        <f t="shared" si="13"/>
        <v>0</v>
      </c>
      <c r="P163" s="17">
        <f t="shared" si="13"/>
        <v>0</v>
      </c>
      <c r="Q163" s="17">
        <f t="shared" si="13"/>
        <v>0</v>
      </c>
      <c r="R163" s="17">
        <f>SUM(R160:R162)</f>
        <v>0</v>
      </c>
      <c r="S163" s="17">
        <f>SUM(S160)</f>
        <v>0</v>
      </c>
    </row>
    <row r="164" spans="2:19" ht="12.75">
      <c r="B164" s="14"/>
      <c r="C164" s="14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2:19" s="23" customFormat="1" ht="12.75">
      <c r="B165" s="22"/>
      <c r="C165" s="22"/>
      <c r="D165" s="18" t="s">
        <v>30</v>
      </c>
      <c r="E165" s="19">
        <f>E158-E163</f>
        <v>0</v>
      </c>
      <c r="F165" s="19">
        <f aca="true" t="shared" si="14" ref="F165:S165">F158-F163</f>
        <v>0</v>
      </c>
      <c r="G165" s="19">
        <f t="shared" si="14"/>
        <v>0</v>
      </c>
      <c r="H165" s="19">
        <f t="shared" si="14"/>
        <v>0</v>
      </c>
      <c r="I165" s="19">
        <f t="shared" si="14"/>
        <v>0</v>
      </c>
      <c r="J165" s="19">
        <f t="shared" si="14"/>
        <v>0</v>
      </c>
      <c r="K165" s="19">
        <f t="shared" si="14"/>
        <v>0</v>
      </c>
      <c r="L165" s="19">
        <f t="shared" si="14"/>
        <v>0</v>
      </c>
      <c r="M165" s="19">
        <f t="shared" si="14"/>
        <v>0</v>
      </c>
      <c r="N165" s="19">
        <f t="shared" si="14"/>
        <v>0</v>
      </c>
      <c r="O165" s="19">
        <f t="shared" si="14"/>
        <v>0</v>
      </c>
      <c r="P165" s="19">
        <f t="shared" si="14"/>
        <v>0</v>
      </c>
      <c r="Q165" s="19">
        <f t="shared" si="14"/>
        <v>0</v>
      </c>
      <c r="R165" s="19">
        <f t="shared" si="14"/>
        <v>0</v>
      </c>
      <c r="S165" s="19">
        <f t="shared" si="14"/>
        <v>0</v>
      </c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1.00390625" style="0" customWidth="1"/>
    <col min="2" max="2" width="18.00390625" style="0" bestFit="1" customWidth="1"/>
    <col min="3" max="3" width="9.140625" style="0" customWidth="1"/>
    <col min="4" max="4" width="26.8515625" style="0" bestFit="1" customWidth="1"/>
    <col min="5" max="5" width="9.57421875" style="0" bestFit="1" customWidth="1"/>
  </cols>
  <sheetData>
    <row r="1" spans="1:5" ht="15">
      <c r="A1" s="53" t="s">
        <v>160</v>
      </c>
      <c r="B1" s="52"/>
      <c r="C1" s="52"/>
      <c r="D1" s="52"/>
      <c r="E1" s="52"/>
    </row>
    <row r="2" spans="1:5" ht="12.75">
      <c r="A2" s="52"/>
      <c r="B2" s="52"/>
      <c r="C2" s="52"/>
      <c r="D2" s="52"/>
      <c r="E2" s="52"/>
    </row>
    <row r="3" spans="1:5" ht="14.25">
      <c r="A3" s="54" t="s">
        <v>165</v>
      </c>
      <c r="B3" s="52"/>
      <c r="C3" s="52"/>
      <c r="D3" s="52"/>
      <c r="E3" s="52"/>
    </row>
    <row r="4" spans="1:5" ht="12.75">
      <c r="A4" s="55" t="s">
        <v>166</v>
      </c>
      <c r="B4" s="52"/>
      <c r="C4" s="52"/>
      <c r="D4" s="52"/>
      <c r="E4" s="52"/>
    </row>
    <row r="5" spans="1:5" ht="12.75">
      <c r="A5" s="55" t="s">
        <v>167</v>
      </c>
      <c r="B5" s="52"/>
      <c r="C5" s="52"/>
      <c r="D5" s="52"/>
      <c r="E5" s="52"/>
    </row>
    <row r="6" spans="1:5" ht="12.75">
      <c r="A6" s="55" t="s">
        <v>181</v>
      </c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spans="1:5" ht="12.75">
      <c r="A8" s="52" t="s">
        <v>168</v>
      </c>
      <c r="B8" s="52" t="s">
        <v>169</v>
      </c>
      <c r="C8" s="52" t="s">
        <v>170</v>
      </c>
      <c r="D8" s="52" t="s">
        <v>171</v>
      </c>
      <c r="E8" s="52" t="s">
        <v>172</v>
      </c>
    </row>
    <row r="9" spans="1:5" ht="12.75">
      <c r="A9" s="52">
        <v>1920</v>
      </c>
      <c r="B9" s="52" t="s">
        <v>178</v>
      </c>
      <c r="C9" s="52">
        <v>190</v>
      </c>
      <c r="D9" s="52" t="s">
        <v>179</v>
      </c>
      <c r="E9" s="52">
        <v>-40204.65</v>
      </c>
    </row>
    <row r="10" spans="1:5" ht="12.75">
      <c r="A10" s="52">
        <v>2050</v>
      </c>
      <c r="B10" s="52" t="s">
        <v>178</v>
      </c>
      <c r="C10" s="52">
        <v>190</v>
      </c>
      <c r="D10" s="52" t="s">
        <v>179</v>
      </c>
      <c r="E10" s="52">
        <v>40204.65</v>
      </c>
    </row>
    <row r="11" spans="1:5" ht="12.75">
      <c r="A11" s="52"/>
      <c r="B11" s="52"/>
      <c r="C11" s="52"/>
      <c r="D11" s="52"/>
      <c r="E11" s="52"/>
    </row>
    <row r="12" spans="1:5" ht="12.75">
      <c r="A12" s="52"/>
      <c r="B12" s="52"/>
      <c r="C12" s="52"/>
      <c r="D12" s="52"/>
      <c r="E12" s="52"/>
    </row>
    <row r="13" spans="1:5" ht="12.75">
      <c r="A13" s="52"/>
      <c r="B13" s="52"/>
      <c r="C13" s="52"/>
      <c r="D13" s="52"/>
      <c r="E13" s="52"/>
    </row>
    <row r="14" spans="1:5" ht="12.75">
      <c r="A14" s="52"/>
      <c r="B14" s="52"/>
      <c r="C14" s="52"/>
      <c r="D14" s="52"/>
      <c r="E14" s="52"/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B1:S296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.57421875" style="0" customWidth="1"/>
    <col min="2" max="2" width="4.8515625" style="0" hidden="1" customWidth="1"/>
    <col min="3" max="3" width="4.421875" style="0" hidden="1" customWidth="1"/>
    <col min="4" max="4" width="31.8515625" style="0" customWidth="1"/>
    <col min="5" max="5" width="9.140625" style="0" bestFit="1" customWidth="1"/>
    <col min="6" max="7" width="8.8515625" style="0" customWidth="1"/>
    <col min="8" max="8" width="9.140625" style="0" customWidth="1"/>
    <col min="9" max="9" width="8.8515625" style="0" customWidth="1"/>
    <col min="10" max="10" width="9.8515625" style="0" customWidth="1"/>
    <col min="11" max="11" width="9.140625" style="0" customWidth="1"/>
    <col min="12" max="12" width="9.421875" style="0" customWidth="1"/>
    <col min="13" max="15" width="7.00390625" style="0" customWidth="1"/>
    <col min="16" max="16" width="7.00390625" style="0" hidden="1" customWidth="1"/>
    <col min="17" max="17" width="8.8515625" style="0" bestFit="1" customWidth="1"/>
    <col min="18" max="18" width="13.00390625" style="0" customWidth="1"/>
  </cols>
  <sheetData>
    <row r="1" spans="4:19" ht="12.75">
      <c r="D1" s="20"/>
      <c r="Q1" t="s">
        <v>36</v>
      </c>
      <c r="R1" t="s">
        <v>36</v>
      </c>
      <c r="S1" t="s">
        <v>36</v>
      </c>
    </row>
    <row r="2" spans="2:19" ht="15.75">
      <c r="B2" s="20"/>
      <c r="E2" s="1"/>
      <c r="J2" s="24"/>
      <c r="Q2" s="24">
        <f>Q24</f>
        <v>0</v>
      </c>
      <c r="R2" s="24">
        <f>R24</f>
        <v>0</v>
      </c>
      <c r="S2" s="24">
        <f>S24</f>
        <v>0</v>
      </c>
    </row>
    <row r="3" spans="2:19" ht="15.75">
      <c r="B3" s="20"/>
      <c r="E3" s="1"/>
      <c r="Q3" s="24">
        <f>Q165</f>
        <v>0</v>
      </c>
      <c r="R3" s="24">
        <f>R165</f>
        <v>0</v>
      </c>
      <c r="S3" s="24">
        <f>S165</f>
        <v>0</v>
      </c>
    </row>
    <row r="4" spans="2:19" ht="15.75">
      <c r="B4" s="20"/>
      <c r="D4" s="1" t="e">
        <f>"Resultatrapport pr  "&amp;til_periode&amp;""</f>
        <v>#REF!</v>
      </c>
      <c r="E4" s="1"/>
      <c r="J4" s="24"/>
      <c r="Q4" s="24">
        <f>Q2-Q3</f>
        <v>0</v>
      </c>
      <c r="R4" s="24">
        <f>R2-R3</f>
        <v>0</v>
      </c>
      <c r="S4" s="24">
        <f>S2-S3</f>
        <v>0</v>
      </c>
    </row>
    <row r="6" spans="4:5" ht="15.75">
      <c r="D6" s="11" t="s">
        <v>188</v>
      </c>
      <c r="E6" s="11">
        <v>221</v>
      </c>
    </row>
    <row r="7" s="2" customFormat="1" ht="12.75">
      <c r="C7" s="10"/>
    </row>
    <row r="8" s="2" customFormat="1" ht="12.75">
      <c r="C8" s="10"/>
    </row>
    <row r="9" spans="3:19" s="2" customFormat="1" ht="15.75" customHeight="1">
      <c r="C9" s="10"/>
      <c r="D9" s="8" t="s">
        <v>0</v>
      </c>
      <c r="E9" s="9" t="e">
        <f>#REF!</f>
        <v>#REF!</v>
      </c>
      <c r="F9" s="9" t="e">
        <f>E9+1</f>
        <v>#REF!</v>
      </c>
      <c r="G9" s="9" t="e">
        <f aca="true" t="shared" si="0" ref="G9:P9">F9+1</f>
        <v>#REF!</v>
      </c>
      <c r="H9" s="9" t="e">
        <f t="shared" si="0"/>
        <v>#REF!</v>
      </c>
      <c r="I9" s="9" t="e">
        <f>H9+1</f>
        <v>#REF!</v>
      </c>
      <c r="J9" s="9" t="e">
        <f t="shared" si="0"/>
        <v>#REF!</v>
      </c>
      <c r="K9" s="9" t="e">
        <f t="shared" si="0"/>
        <v>#REF!</v>
      </c>
      <c r="L9" s="9" t="e">
        <f t="shared" si="0"/>
        <v>#REF!</v>
      </c>
      <c r="M9" s="9" t="e">
        <f t="shared" si="0"/>
        <v>#REF!</v>
      </c>
      <c r="N9" s="9" t="e">
        <f t="shared" si="0"/>
        <v>#REF!</v>
      </c>
      <c r="O9" s="9" t="e">
        <f t="shared" si="0"/>
        <v>#REF!</v>
      </c>
      <c r="P9" s="9" t="e">
        <f t="shared" si="0"/>
        <v>#REF!</v>
      </c>
      <c r="Q9" s="9" t="s">
        <v>1</v>
      </c>
      <c r="R9" s="9" t="e">
        <f>"Bud pr  "&amp;til_periode&amp;""</f>
        <v>#REF!</v>
      </c>
      <c r="S9" s="9" t="s">
        <v>37</v>
      </c>
    </row>
    <row r="10" spans="2:19" s="2" customFormat="1" ht="12.75">
      <c r="B10" s="12">
        <v>300</v>
      </c>
      <c r="C10" s="13">
        <v>320</v>
      </c>
      <c r="D10" s="3" t="s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2:19" s="2" customFormat="1" ht="12.75">
      <c r="B11" s="12">
        <v>330</v>
      </c>
      <c r="C11" s="13">
        <v>330</v>
      </c>
      <c r="D11" s="3" t="s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2:19" s="2" customFormat="1" ht="12.75">
      <c r="B12" s="12"/>
      <c r="C12" s="13"/>
      <c r="D12" s="3" t="s">
        <v>4</v>
      </c>
      <c r="E12" s="5">
        <f>SUM(E10:E11)</f>
        <v>0</v>
      </c>
      <c r="F12" s="5">
        <f aca="true" t="shared" si="1" ref="F12:S12">SUM(F10:F11)</f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 t="shared" si="1"/>
        <v>0</v>
      </c>
    </row>
    <row r="13" spans="2:19" s="2" customFormat="1" ht="12.75">
      <c r="B13" s="12"/>
      <c r="C13" s="13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s="2" customFormat="1" ht="12.75">
      <c r="B14" s="12">
        <v>420</v>
      </c>
      <c r="C14" s="13">
        <v>490</v>
      </c>
      <c r="D14" s="3" t="s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2:19" s="2" customFormat="1" ht="12.75">
      <c r="B15" s="12">
        <v>500</v>
      </c>
      <c r="C15" s="13">
        <v>500</v>
      </c>
      <c r="D15" s="3" t="s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2:19" s="2" customFormat="1" ht="12.75">
      <c r="B16" s="12">
        <v>600</v>
      </c>
      <c r="C16" s="13">
        <v>600</v>
      </c>
      <c r="D16" s="3" t="s">
        <v>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2:19" s="2" customFormat="1" ht="12.75">
      <c r="B17" s="12">
        <v>610</v>
      </c>
      <c r="C17" s="13">
        <v>790</v>
      </c>
      <c r="D17" s="3" t="s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2:19" s="2" customFormat="1" ht="12.75">
      <c r="B18" s="12"/>
      <c r="C18" s="1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s="2" customFormat="1" ht="12.75">
      <c r="B19" s="12"/>
      <c r="C19" s="13"/>
      <c r="D19" s="3" t="s">
        <v>9</v>
      </c>
      <c r="E19" s="5">
        <f aca="true" t="shared" si="2" ref="E19:S19">SUM(E12)-SUM(E14:E17)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5">
        <f t="shared" si="2"/>
        <v>0</v>
      </c>
    </row>
    <row r="20" spans="2:19" s="2" customFormat="1" ht="12.75">
      <c r="B20" s="12"/>
      <c r="C20" s="13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s="2" customFormat="1" ht="12.75">
      <c r="B21" s="12">
        <v>805</v>
      </c>
      <c r="C21" s="13">
        <v>805</v>
      </c>
      <c r="D21" s="3" t="s">
        <v>17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s="2" customFormat="1" ht="12.75">
      <c r="B22" s="12">
        <v>815</v>
      </c>
      <c r="C22" s="13">
        <v>890</v>
      </c>
      <c r="D22" s="3" t="s">
        <v>16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2:19" s="2" customFormat="1" ht="12.75">
      <c r="B23" s="12"/>
      <c r="C23" s="13"/>
      <c r="D23" s="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2" customFormat="1" ht="12.75">
      <c r="B24" s="12"/>
      <c r="C24" s="13"/>
      <c r="D24" s="4" t="s">
        <v>10</v>
      </c>
      <c r="E24" s="6">
        <f>E19+E21*-1-E22</f>
        <v>0</v>
      </c>
      <c r="F24" s="6">
        <f aca="true" t="shared" si="3" ref="F24:S24">F19+F21*-1-F22</f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0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3"/>
        <v>0</v>
      </c>
      <c r="R24" s="6">
        <f t="shared" si="3"/>
        <v>0</v>
      </c>
      <c r="S24" s="6">
        <f t="shared" si="3"/>
        <v>0</v>
      </c>
    </row>
    <row r="25" spans="2:3" ht="12.75">
      <c r="B25" s="14"/>
      <c r="C25" s="14"/>
    </row>
    <row r="26" spans="2:3" ht="12.75">
      <c r="B26" s="14"/>
      <c r="C26" s="14"/>
    </row>
    <row r="27" spans="2:3" ht="12.75">
      <c r="B27" s="14"/>
      <c r="C27" s="14"/>
    </row>
    <row r="28" spans="2:19" s="2" customFormat="1" ht="15.75" customHeight="1">
      <c r="B28" s="12"/>
      <c r="C28" s="13"/>
      <c r="D28" s="8" t="s">
        <v>0</v>
      </c>
      <c r="E28" s="9" t="e">
        <f>#REF!</f>
        <v>#REF!</v>
      </c>
      <c r="F28" s="9" t="e">
        <f>E28+1</f>
        <v>#REF!</v>
      </c>
      <c r="G28" s="9" t="e">
        <f aca="true" t="shared" si="4" ref="G28:P28">F28+1</f>
        <v>#REF!</v>
      </c>
      <c r="H28" s="9" t="e">
        <f t="shared" si="4"/>
        <v>#REF!</v>
      </c>
      <c r="I28" s="9" t="e">
        <f>H28+1</f>
        <v>#REF!</v>
      </c>
      <c r="J28" s="9" t="e">
        <f t="shared" si="4"/>
        <v>#REF!</v>
      </c>
      <c r="K28" s="9" t="e">
        <f t="shared" si="4"/>
        <v>#REF!</v>
      </c>
      <c r="L28" s="9" t="e">
        <f t="shared" si="4"/>
        <v>#REF!</v>
      </c>
      <c r="M28" s="9" t="e">
        <f t="shared" si="4"/>
        <v>#REF!</v>
      </c>
      <c r="N28" s="9" t="e">
        <f t="shared" si="4"/>
        <v>#REF!</v>
      </c>
      <c r="O28" s="9" t="e">
        <f t="shared" si="4"/>
        <v>#REF!</v>
      </c>
      <c r="P28" s="9" t="e">
        <f t="shared" si="4"/>
        <v>#REF!</v>
      </c>
      <c r="Q28" s="9" t="s">
        <v>1</v>
      </c>
      <c r="R28" s="9" t="e">
        <f>"Bud pr  "&amp;til_periode&amp;""</f>
        <v>#REF!</v>
      </c>
      <c r="S28" s="9" t="s">
        <v>37</v>
      </c>
    </row>
    <row r="29" spans="2:19" ht="12.75">
      <c r="B29" s="14"/>
      <c r="C29" s="14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ht="12.75">
      <c r="B30" s="43">
        <v>3000</v>
      </c>
      <c r="C30" s="43">
        <v>3000</v>
      </c>
      <c r="D30" s="3" t="s">
        <v>67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2:19" ht="12.75">
      <c r="B31" s="43">
        <v>3021</v>
      </c>
      <c r="C31" s="43">
        <v>3021</v>
      </c>
      <c r="D31" s="3" t="s">
        <v>68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2:19" ht="12.75">
      <c r="B32" s="43">
        <v>3100</v>
      </c>
      <c r="C32" s="43">
        <v>3100</v>
      </c>
      <c r="D32" s="3" t="s">
        <v>69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ht="12.75">
      <c r="B33" s="43">
        <v>3220</v>
      </c>
      <c r="C33" s="43">
        <v>3220</v>
      </c>
      <c r="D33" s="3" t="s">
        <v>177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2:19" ht="12.75">
      <c r="B34" s="43">
        <v>3221</v>
      </c>
      <c r="C34" s="43">
        <v>3221</v>
      </c>
      <c r="D34" s="3" t="s">
        <v>70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2:19" ht="12.75">
      <c r="B35" s="43">
        <v>3240</v>
      </c>
      <c r="C35" s="43">
        <v>3240</v>
      </c>
      <c r="D35" s="3" t="s">
        <v>71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2:19" ht="12.75">
      <c r="B36" s="43">
        <v>3241</v>
      </c>
      <c r="C36" s="43">
        <v>3241</v>
      </c>
      <c r="D36" s="3" t="s">
        <v>175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2:19" ht="12.75">
      <c r="B37" s="43">
        <v>3242</v>
      </c>
      <c r="C37" s="43">
        <v>3242</v>
      </c>
      <c r="D37" s="3" t="s">
        <v>72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2:19" ht="12.75">
      <c r="B38" s="43">
        <v>3243</v>
      </c>
      <c r="C38" s="43">
        <v>3243</v>
      </c>
      <c r="D38" s="3" t="s">
        <v>73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ht="12.75">
      <c r="B39" s="43">
        <v>3250</v>
      </c>
      <c r="C39" s="43">
        <v>3250</v>
      </c>
      <c r="D39" s="3" t="s">
        <v>74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2:19" ht="12.75">
      <c r="B40" s="43">
        <v>3320</v>
      </c>
      <c r="C40" s="43">
        <v>3320</v>
      </c>
      <c r="D40" s="3" t="s">
        <v>60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2:19" ht="12.75">
      <c r="B41" s="43">
        <v>3400</v>
      </c>
      <c r="C41" s="43">
        <v>3400</v>
      </c>
      <c r="D41" s="3" t="s">
        <v>75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2:19" ht="12.75">
      <c r="B42" s="43">
        <v>3410</v>
      </c>
      <c r="C42" s="43">
        <v>3410</v>
      </c>
      <c r="D42" s="3" t="s">
        <v>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2:19" ht="12.75">
      <c r="B43" s="43">
        <v>3415</v>
      </c>
      <c r="C43" s="43">
        <v>3415</v>
      </c>
      <c r="D43" s="3" t="s">
        <v>77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2:19" ht="12.75">
      <c r="B44" s="43">
        <v>3440</v>
      </c>
      <c r="C44" s="43">
        <v>3440</v>
      </c>
      <c r="D44" s="3" t="s">
        <v>78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2:19" ht="12.75">
      <c r="B45" s="43">
        <v>3442</v>
      </c>
      <c r="C45" s="43">
        <v>3442</v>
      </c>
      <c r="D45" s="3" t="s">
        <v>79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2:19" ht="12.75">
      <c r="B46" s="43">
        <v>3500</v>
      </c>
      <c r="C46" s="43">
        <v>3500</v>
      </c>
      <c r="D46" s="3" t="s">
        <v>80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2:19" ht="12.75">
      <c r="B47" s="43">
        <v>3501</v>
      </c>
      <c r="C47" s="43">
        <v>3501</v>
      </c>
      <c r="D47" s="3" t="s">
        <v>81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2:19" ht="12.75">
      <c r="B48" s="43">
        <v>3600</v>
      </c>
      <c r="C48" s="43">
        <v>3600</v>
      </c>
      <c r="D48" s="3" t="s">
        <v>82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2:19" ht="12.75">
      <c r="B49" s="43">
        <v>3601</v>
      </c>
      <c r="C49" s="43">
        <v>3601</v>
      </c>
      <c r="D49" s="3" t="s">
        <v>83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2:19" ht="12.75">
      <c r="B50" s="43">
        <v>3602</v>
      </c>
      <c r="C50" s="43">
        <v>3602</v>
      </c>
      <c r="D50" s="3" t="s">
        <v>84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2:19" ht="12.75">
      <c r="B51" s="43">
        <v>3604</v>
      </c>
      <c r="C51" s="43">
        <v>3604</v>
      </c>
      <c r="D51" s="3" t="s">
        <v>85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2:19" ht="12.75">
      <c r="B52" s="43">
        <v>3700</v>
      </c>
      <c r="C52" s="43">
        <v>3700</v>
      </c>
      <c r="D52" s="3" t="s">
        <v>86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2:19" ht="12.75">
      <c r="B53" s="43">
        <v>3925</v>
      </c>
      <c r="C53" s="43">
        <v>3925</v>
      </c>
      <c r="D53" s="3" t="s">
        <v>28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</row>
    <row r="54" spans="2:19" ht="12.75">
      <c r="B54" s="43">
        <v>3950</v>
      </c>
      <c r="C54" s="43">
        <v>3950</v>
      </c>
      <c r="D54" s="3" t="s">
        <v>161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2:19" s="21" customFormat="1" ht="19.5" customHeight="1">
      <c r="B55" s="14"/>
      <c r="C55" s="14"/>
      <c r="D55" s="3" t="s">
        <v>11</v>
      </c>
      <c r="E55" s="5">
        <f aca="true" t="shared" si="5" ref="E55:S55">SUM(E30:E54)</f>
        <v>0</v>
      </c>
      <c r="F55" s="5">
        <f t="shared" si="5"/>
        <v>0</v>
      </c>
      <c r="G55" s="5">
        <f t="shared" si="5"/>
        <v>0</v>
      </c>
      <c r="H55" s="5">
        <f t="shared" si="5"/>
        <v>0</v>
      </c>
      <c r="I55" s="5">
        <f t="shared" si="5"/>
        <v>0</v>
      </c>
      <c r="J55" s="5">
        <f t="shared" si="5"/>
        <v>0</v>
      </c>
      <c r="K55" s="5">
        <f t="shared" si="5"/>
        <v>0</v>
      </c>
      <c r="L55" s="5">
        <f t="shared" si="5"/>
        <v>0</v>
      </c>
      <c r="M55" s="5">
        <f t="shared" si="5"/>
        <v>0</v>
      </c>
      <c r="N55" s="5">
        <f t="shared" si="5"/>
        <v>0</v>
      </c>
      <c r="O55" s="5">
        <f t="shared" si="5"/>
        <v>0</v>
      </c>
      <c r="P55" s="5">
        <f t="shared" si="5"/>
        <v>0</v>
      </c>
      <c r="Q55" s="5">
        <f t="shared" si="5"/>
        <v>0</v>
      </c>
      <c r="R55" s="5">
        <f t="shared" si="5"/>
        <v>0</v>
      </c>
      <c r="S55" s="5">
        <f t="shared" si="5"/>
        <v>0</v>
      </c>
    </row>
    <row r="56" spans="2:19" ht="12.75">
      <c r="B56" s="14"/>
      <c r="C56" s="14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2.75">
      <c r="B57" s="43">
        <v>3810</v>
      </c>
      <c r="C57" s="43">
        <v>3810</v>
      </c>
      <c r="D57" s="3" t="s">
        <v>87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2:19" ht="12.75">
      <c r="B58" s="43">
        <v>3811</v>
      </c>
      <c r="C58" s="43">
        <v>3811</v>
      </c>
      <c r="D58" s="3" t="s">
        <v>88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2:19" ht="12.75">
      <c r="B59" s="43">
        <v>3850</v>
      </c>
      <c r="C59" s="43">
        <v>3850</v>
      </c>
      <c r="D59" s="3" t="s">
        <v>89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2:19" ht="12.75">
      <c r="B60" s="43">
        <v>3951</v>
      </c>
      <c r="C60" s="43">
        <v>3951</v>
      </c>
      <c r="D60" s="3" t="s">
        <v>90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2:19" ht="12.75">
      <c r="B61" s="43">
        <v>3955</v>
      </c>
      <c r="C61" s="43">
        <v>3955</v>
      </c>
      <c r="D61" s="3" t="s">
        <v>91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2:19" ht="12.75">
      <c r="B62" s="43">
        <v>3960</v>
      </c>
      <c r="C62" s="43">
        <v>3960</v>
      </c>
      <c r="D62" s="3" t="s">
        <v>92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2:19" ht="12.75">
      <c r="B63" s="43">
        <v>3970</v>
      </c>
      <c r="C63" s="43">
        <v>3970</v>
      </c>
      <c r="D63" s="3" t="s">
        <v>89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2:19" ht="12.75">
      <c r="B64" s="43">
        <v>3975</v>
      </c>
      <c r="C64" s="43">
        <v>3975</v>
      </c>
      <c r="D64" s="3" t="s">
        <v>93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</row>
    <row r="65" spans="2:19" ht="12.75">
      <c r="B65" s="43">
        <v>3990</v>
      </c>
      <c r="C65" s="43">
        <v>3990</v>
      </c>
      <c r="D65" s="3" t="s">
        <v>61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2:19" s="21" customFormat="1" ht="15" customHeight="1">
      <c r="B66" s="14"/>
      <c r="C66" s="14"/>
      <c r="D66" s="3" t="s">
        <v>31</v>
      </c>
      <c r="E66" s="5">
        <f aca="true" t="shared" si="6" ref="E66:S66">SUM(E57:E65)</f>
        <v>0</v>
      </c>
      <c r="F66" s="5">
        <f t="shared" si="6"/>
        <v>0</v>
      </c>
      <c r="G66" s="5">
        <f t="shared" si="6"/>
        <v>0</v>
      </c>
      <c r="H66" s="5">
        <f t="shared" si="6"/>
        <v>0</v>
      </c>
      <c r="I66" s="5">
        <f t="shared" si="6"/>
        <v>0</v>
      </c>
      <c r="J66" s="5">
        <f t="shared" si="6"/>
        <v>0</v>
      </c>
      <c r="K66" s="5">
        <f t="shared" si="6"/>
        <v>0</v>
      </c>
      <c r="L66" s="5">
        <f t="shared" si="6"/>
        <v>0</v>
      </c>
      <c r="M66" s="5">
        <f t="shared" si="6"/>
        <v>0</v>
      </c>
      <c r="N66" s="5">
        <f t="shared" si="6"/>
        <v>0</v>
      </c>
      <c r="O66" s="5">
        <f t="shared" si="6"/>
        <v>0</v>
      </c>
      <c r="P66" s="5">
        <f t="shared" si="6"/>
        <v>0</v>
      </c>
      <c r="Q66" s="5">
        <f t="shared" si="6"/>
        <v>0</v>
      </c>
      <c r="R66" s="5">
        <f t="shared" si="6"/>
        <v>0</v>
      </c>
      <c r="S66" s="5">
        <f t="shared" si="6"/>
        <v>0</v>
      </c>
    </row>
    <row r="67" spans="2:19" s="23" customFormat="1" ht="12.75">
      <c r="B67" s="22"/>
      <c r="C67" s="22"/>
      <c r="D67" s="16" t="s">
        <v>4</v>
      </c>
      <c r="E67" s="17">
        <f aca="true" t="shared" si="7" ref="E67:S67">SUM(E55,E66)</f>
        <v>0</v>
      </c>
      <c r="F67" s="17">
        <f t="shared" si="7"/>
        <v>0</v>
      </c>
      <c r="G67" s="17">
        <f t="shared" si="7"/>
        <v>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17">
        <f t="shared" si="7"/>
        <v>0</v>
      </c>
      <c r="L67" s="17">
        <f t="shared" si="7"/>
        <v>0</v>
      </c>
      <c r="M67" s="17">
        <f t="shared" si="7"/>
        <v>0</v>
      </c>
      <c r="N67" s="17">
        <f t="shared" si="7"/>
        <v>0</v>
      </c>
      <c r="O67" s="17">
        <f t="shared" si="7"/>
        <v>0</v>
      </c>
      <c r="P67" s="17">
        <f t="shared" si="7"/>
        <v>0</v>
      </c>
      <c r="Q67" s="17">
        <f t="shared" si="7"/>
        <v>0</v>
      </c>
      <c r="R67" s="17">
        <f t="shared" si="7"/>
        <v>0</v>
      </c>
      <c r="S67" s="17">
        <f t="shared" si="7"/>
        <v>0</v>
      </c>
    </row>
    <row r="68" spans="2:19" ht="12.75">
      <c r="B68" s="14"/>
      <c r="C68" s="14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43">
        <v>4005</v>
      </c>
      <c r="C69" s="43">
        <v>4005</v>
      </c>
      <c r="D69" s="3" t="s">
        <v>94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2:19" ht="12.75">
      <c r="B70" s="43">
        <v>4030</v>
      </c>
      <c r="C70" s="43">
        <v>4030</v>
      </c>
      <c r="D70" s="3" t="s">
        <v>95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2:19" ht="12.75">
      <c r="B71" s="43">
        <v>4031</v>
      </c>
      <c r="C71" s="43">
        <v>4031</v>
      </c>
      <c r="D71" s="3" t="s">
        <v>96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2:19" ht="12.75">
      <c r="B72" s="43">
        <v>4035</v>
      </c>
      <c r="C72" s="43">
        <v>4035</v>
      </c>
      <c r="D72" s="3" t="s">
        <v>97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2:19" ht="12.75">
      <c r="B73" s="43">
        <v>4036</v>
      </c>
      <c r="C73" s="43">
        <v>4036</v>
      </c>
      <c r="D73" s="3" t="s">
        <v>98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2:19" ht="12.75">
      <c r="B74" s="43">
        <v>4100</v>
      </c>
      <c r="C74" s="43">
        <v>4100</v>
      </c>
      <c r="D74" s="3" t="s">
        <v>99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2:19" ht="12.75">
      <c r="B75" s="43">
        <v>4101</v>
      </c>
      <c r="C75" s="43">
        <v>4101</v>
      </c>
      <c r="D75" s="3" t="s">
        <v>100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2:19" ht="12.75">
      <c r="B76" s="43">
        <v>4102</v>
      </c>
      <c r="C76" s="43">
        <v>4102</v>
      </c>
      <c r="D76" s="3" t="s">
        <v>101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2:19" ht="12.75">
      <c r="B77" s="43">
        <v>4104</v>
      </c>
      <c r="C77" s="43">
        <v>4104</v>
      </c>
      <c r="D77" s="3" t="s">
        <v>102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2:19" ht="12.75">
      <c r="B78" s="43">
        <v>4110</v>
      </c>
      <c r="C78" s="43">
        <v>4110</v>
      </c>
      <c r="D78" s="3" t="s">
        <v>33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2:19" ht="12.75">
      <c r="B79" s="43">
        <v>4120</v>
      </c>
      <c r="C79" s="43">
        <v>4120</v>
      </c>
      <c r="D79" s="3" t="s">
        <v>103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2:19" ht="12.75">
      <c r="B80" s="43">
        <v>4121</v>
      </c>
      <c r="C80" s="43">
        <v>4121</v>
      </c>
      <c r="D80" s="3" t="s">
        <v>104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2:19" ht="12.75">
      <c r="B81" s="43">
        <v>4160</v>
      </c>
      <c r="C81" s="43">
        <v>4160</v>
      </c>
      <c r="D81" s="3" t="s">
        <v>105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2:19" ht="12.75">
      <c r="B82" s="43">
        <v>4200</v>
      </c>
      <c r="C82" s="43">
        <v>4200</v>
      </c>
      <c r="D82" s="3" t="s">
        <v>106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2:19" ht="12.75">
      <c r="B83" s="43">
        <v>4210</v>
      </c>
      <c r="C83" s="43">
        <v>4210</v>
      </c>
      <c r="D83" s="3" t="s">
        <v>107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2:19" ht="12.75">
      <c r="B84" s="43">
        <v>4215</v>
      </c>
      <c r="C84" s="43">
        <v>4215</v>
      </c>
      <c r="D84" s="3" t="s">
        <v>108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2:19" ht="12.75">
      <c r="B85" s="43">
        <v>4230</v>
      </c>
      <c r="C85" s="43">
        <v>4230</v>
      </c>
      <c r="D85" s="3" t="s">
        <v>109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2:19" ht="12.75">
      <c r="B86" s="43">
        <v>4300</v>
      </c>
      <c r="C86" s="43">
        <v>4300</v>
      </c>
      <c r="D86" s="3" t="s">
        <v>110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2:19" ht="12.75">
      <c r="B87" s="43">
        <v>4450</v>
      </c>
      <c r="C87" s="43">
        <v>4450</v>
      </c>
      <c r="D87" s="3" t="s">
        <v>173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2:19" ht="12.75">
      <c r="B88" s="43">
        <v>4451</v>
      </c>
      <c r="C88" s="43">
        <v>4451</v>
      </c>
      <c r="D88" s="3" t="s">
        <v>162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2:19" ht="12.75">
      <c r="B89" s="43">
        <v>4452</v>
      </c>
      <c r="C89" s="43">
        <v>4452</v>
      </c>
      <c r="D89" s="3" t="s">
        <v>111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2:19" s="23" customFormat="1" ht="12.75">
      <c r="B90" s="22"/>
      <c r="C90" s="22"/>
      <c r="D90" s="16" t="s">
        <v>12</v>
      </c>
      <c r="E90" s="17">
        <f aca="true" t="shared" si="8" ref="E90:S90">SUM(E69:E89)</f>
        <v>0</v>
      </c>
      <c r="F90" s="17">
        <f t="shared" si="8"/>
        <v>0</v>
      </c>
      <c r="G90" s="17">
        <f t="shared" si="8"/>
        <v>0</v>
      </c>
      <c r="H90" s="17">
        <f t="shared" si="8"/>
        <v>0</v>
      </c>
      <c r="I90" s="17">
        <f t="shared" si="8"/>
        <v>0</v>
      </c>
      <c r="J90" s="17">
        <f t="shared" si="8"/>
        <v>0</v>
      </c>
      <c r="K90" s="17">
        <f t="shared" si="8"/>
        <v>0</v>
      </c>
      <c r="L90" s="17">
        <f t="shared" si="8"/>
        <v>0</v>
      </c>
      <c r="M90" s="17">
        <f t="shared" si="8"/>
        <v>0</v>
      </c>
      <c r="N90" s="17">
        <f t="shared" si="8"/>
        <v>0</v>
      </c>
      <c r="O90" s="17">
        <f t="shared" si="8"/>
        <v>0</v>
      </c>
      <c r="P90" s="17">
        <f t="shared" si="8"/>
        <v>0</v>
      </c>
      <c r="Q90" s="17">
        <f t="shared" si="8"/>
        <v>0</v>
      </c>
      <c r="R90" s="17">
        <f t="shared" si="8"/>
        <v>0</v>
      </c>
      <c r="S90" s="17">
        <f t="shared" si="8"/>
        <v>0</v>
      </c>
    </row>
    <row r="91" spans="2:19" ht="12.75">
      <c r="B91" s="14"/>
      <c r="C91" s="14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43">
        <v>5000</v>
      </c>
      <c r="C92" s="43">
        <v>5000</v>
      </c>
      <c r="D92" s="3" t="s">
        <v>112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</row>
    <row r="93" spans="2:19" ht="12.75">
      <c r="B93" s="43">
        <v>5010</v>
      </c>
      <c r="C93" s="43">
        <v>5010</v>
      </c>
      <c r="D93" s="3" t="s">
        <v>113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2:19" ht="12.75">
      <c r="B94" s="43">
        <v>5180</v>
      </c>
      <c r="C94" s="43">
        <v>5180</v>
      </c>
      <c r="D94" s="3" t="s">
        <v>114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2:19" ht="12.75">
      <c r="B95" s="43">
        <v>5182</v>
      </c>
      <c r="C95" s="43">
        <v>5182</v>
      </c>
      <c r="D95" s="3" t="s">
        <v>163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2:19" ht="12.75">
      <c r="B96" s="43">
        <v>5210</v>
      </c>
      <c r="C96" s="43">
        <v>5210</v>
      </c>
      <c r="D96" s="3" t="s">
        <v>115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2:19" ht="12.75">
      <c r="B97" s="43">
        <v>5290</v>
      </c>
      <c r="C97" s="43">
        <v>5290</v>
      </c>
      <c r="D97" s="3" t="s">
        <v>116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2:19" ht="12.75">
      <c r="B98" s="43">
        <v>5400</v>
      </c>
      <c r="C98" s="43">
        <v>5400</v>
      </c>
      <c r="D98" s="3" t="s">
        <v>20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2:19" ht="12.75">
      <c r="B99" s="43">
        <v>5420</v>
      </c>
      <c r="C99" s="43">
        <v>5420</v>
      </c>
      <c r="D99" s="3" t="s">
        <v>65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2:19" ht="12.75">
      <c r="B100" s="43">
        <v>5800</v>
      </c>
      <c r="C100" s="43">
        <v>5800</v>
      </c>
      <c r="D100" s="3" t="s">
        <v>117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2:19" ht="12.75">
      <c r="B101" s="43">
        <v>5910</v>
      </c>
      <c r="C101" s="43">
        <v>5910</v>
      </c>
      <c r="D101" s="3" t="s">
        <v>118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2:19" ht="12.75">
      <c r="B102" s="43">
        <v>5915</v>
      </c>
      <c r="C102" s="43">
        <v>5915</v>
      </c>
      <c r="D102" s="3" t="s">
        <v>119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2:19" ht="12.75">
      <c r="B103" s="43">
        <v>5990</v>
      </c>
      <c r="C103" s="43">
        <v>5990</v>
      </c>
      <c r="D103" s="3" t="s">
        <v>120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2:19" s="23" customFormat="1" ht="12.75">
      <c r="B104" s="22"/>
      <c r="C104" s="22"/>
      <c r="D104" s="16" t="s">
        <v>13</v>
      </c>
      <c r="E104" s="17">
        <f aca="true" t="shared" si="9" ref="E104:S104">SUM(E92:E103)</f>
        <v>0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17">
        <f t="shared" si="9"/>
        <v>0</v>
      </c>
      <c r="J104" s="17">
        <f t="shared" si="9"/>
        <v>0</v>
      </c>
      <c r="K104" s="17">
        <f t="shared" si="9"/>
        <v>0</v>
      </c>
      <c r="L104" s="17">
        <f t="shared" si="9"/>
        <v>0</v>
      </c>
      <c r="M104" s="17">
        <f t="shared" si="9"/>
        <v>0</v>
      </c>
      <c r="N104" s="17">
        <f t="shared" si="9"/>
        <v>0</v>
      </c>
      <c r="O104" s="17">
        <f t="shared" si="9"/>
        <v>0</v>
      </c>
      <c r="P104" s="17">
        <f t="shared" si="9"/>
        <v>0</v>
      </c>
      <c r="Q104" s="17">
        <f t="shared" si="9"/>
        <v>0</v>
      </c>
      <c r="R104" s="17">
        <f t="shared" si="9"/>
        <v>0</v>
      </c>
      <c r="S104" s="17">
        <f t="shared" si="9"/>
        <v>0</v>
      </c>
    </row>
    <row r="105" spans="2:19" ht="12.75">
      <c r="B105" s="14"/>
      <c r="C105" s="14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43">
        <v>6320</v>
      </c>
      <c r="C106" s="43">
        <v>6320</v>
      </c>
      <c r="D106" s="3" t="s">
        <v>126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2:19" ht="12.75">
      <c r="B107" s="43">
        <v>6340</v>
      </c>
      <c r="C107" s="43">
        <v>6340</v>
      </c>
      <c r="D107" s="3" t="s">
        <v>127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2:19" ht="12.75">
      <c r="B108" s="43">
        <v>6380</v>
      </c>
      <c r="C108" s="43">
        <v>6380</v>
      </c>
      <c r="D108" s="3" t="s">
        <v>128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2:19" ht="12.75">
      <c r="B109" s="43">
        <v>6390</v>
      </c>
      <c r="C109" s="43">
        <v>6390</v>
      </c>
      <c r="D109" s="3" t="s">
        <v>129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2:19" ht="12.75">
      <c r="B110" s="43">
        <v>6400</v>
      </c>
      <c r="C110" s="43">
        <v>6400</v>
      </c>
      <c r="D110" s="3" t="s">
        <v>29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2:19" ht="12.75">
      <c r="B111" s="43">
        <v>6440</v>
      </c>
      <c r="C111" s="43">
        <v>6440</v>
      </c>
      <c r="D111" s="3" t="s">
        <v>130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2:19" ht="12.75">
      <c r="B112" s="43">
        <v>6450</v>
      </c>
      <c r="C112" s="43">
        <v>6450</v>
      </c>
      <c r="D112" s="3" t="s">
        <v>131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2:19" ht="12.75">
      <c r="B113" s="43">
        <v>6490</v>
      </c>
      <c r="C113" s="43">
        <v>6490</v>
      </c>
      <c r="D113" s="3" t="s">
        <v>132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2:19" ht="12.75">
      <c r="B114" s="43">
        <v>6540</v>
      </c>
      <c r="C114" s="43">
        <v>6540</v>
      </c>
      <c r="D114" s="3" t="s">
        <v>174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2:19" ht="12.75">
      <c r="B115" s="43">
        <v>6550</v>
      </c>
      <c r="C115" s="43">
        <v>6550</v>
      </c>
      <c r="D115" s="3" t="s">
        <v>133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2:19" ht="12.75">
      <c r="B116" s="43">
        <v>6600</v>
      </c>
      <c r="C116" s="43">
        <v>6600</v>
      </c>
      <c r="D116" s="3" t="s">
        <v>134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2:19" ht="12.75">
      <c r="B117" s="43">
        <v>6610</v>
      </c>
      <c r="C117" s="43">
        <v>6610</v>
      </c>
      <c r="D117" s="3" t="s">
        <v>135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2:19" ht="12.75">
      <c r="B118" s="43">
        <v>6620</v>
      </c>
      <c r="C118" s="43">
        <v>6620</v>
      </c>
      <c r="D118" s="3" t="s">
        <v>21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2:19" ht="12.75">
      <c r="B119" s="43">
        <v>6700</v>
      </c>
      <c r="C119" s="43">
        <v>6700</v>
      </c>
      <c r="D119" s="3" t="s">
        <v>136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2:19" ht="12.75">
      <c r="B120" s="43">
        <v>6720</v>
      </c>
      <c r="C120" s="43">
        <v>6720</v>
      </c>
      <c r="D120" s="3" t="s">
        <v>137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2:19" ht="12.75">
      <c r="B121" s="43">
        <v>6790</v>
      </c>
      <c r="C121" s="43">
        <v>6790</v>
      </c>
      <c r="D121" s="3" t="s">
        <v>34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2:19" ht="12.75">
      <c r="B122" s="43">
        <v>6800</v>
      </c>
      <c r="C122" s="43">
        <v>6800</v>
      </c>
      <c r="D122" s="3" t="s">
        <v>22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2:19" ht="12.75">
      <c r="B123" s="43">
        <v>6810</v>
      </c>
      <c r="C123" s="43">
        <v>6810</v>
      </c>
      <c r="D123" s="3" t="s">
        <v>138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2:19" ht="12.75">
      <c r="B124" s="43">
        <v>6840</v>
      </c>
      <c r="C124" s="43">
        <v>6840</v>
      </c>
      <c r="D124" s="3" t="s">
        <v>139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2:19" ht="12.75">
      <c r="B125" s="43">
        <v>6860</v>
      </c>
      <c r="C125" s="43">
        <v>6860</v>
      </c>
      <c r="D125" s="3" t="s">
        <v>140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2:19" ht="12.75">
      <c r="B126" s="43">
        <v>6870</v>
      </c>
      <c r="C126" s="43">
        <v>6870</v>
      </c>
      <c r="D126" s="3" t="s">
        <v>141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2:19" ht="12.75">
      <c r="B127" s="43">
        <v>6900</v>
      </c>
      <c r="C127" s="43">
        <v>6900</v>
      </c>
      <c r="D127" s="3" t="s">
        <v>23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</row>
    <row r="128" spans="2:19" ht="12.75">
      <c r="B128" s="43">
        <v>6910</v>
      </c>
      <c r="C128" s="43">
        <v>6910</v>
      </c>
      <c r="D128" s="3" t="s">
        <v>142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</row>
    <row r="129" spans="2:19" ht="12.75">
      <c r="B129" s="43">
        <v>6940</v>
      </c>
      <c r="C129" s="43">
        <v>6940</v>
      </c>
      <c r="D129" s="3" t="s">
        <v>24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</row>
    <row r="130" spans="2:19" ht="12.75">
      <c r="B130" s="43">
        <v>7000</v>
      </c>
      <c r="C130" s="43">
        <v>7000</v>
      </c>
      <c r="D130" s="3" t="s">
        <v>143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2:19" ht="12.75">
      <c r="B131" s="43">
        <v>7020</v>
      </c>
      <c r="C131" s="43">
        <v>7020</v>
      </c>
      <c r="D131" s="3" t="s">
        <v>144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2:19" ht="12.75">
      <c r="B132" s="43">
        <v>7040</v>
      </c>
      <c r="C132" s="43">
        <v>7040</v>
      </c>
      <c r="D132" s="3" t="s">
        <v>145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2:19" ht="12.75">
      <c r="B133" s="43">
        <v>7100</v>
      </c>
      <c r="C133" s="43">
        <v>7100</v>
      </c>
      <c r="D133" s="3" t="s">
        <v>146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2:19" ht="12.75">
      <c r="B134" s="43">
        <v>7120</v>
      </c>
      <c r="C134" s="43">
        <v>7120</v>
      </c>
      <c r="D134" s="3" t="s">
        <v>147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2:19" ht="12.75">
      <c r="B135" s="43">
        <v>7140</v>
      </c>
      <c r="C135" s="43">
        <v>7140</v>
      </c>
      <c r="D135" s="3" t="s">
        <v>25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</row>
    <row r="136" spans="2:19" ht="12.75">
      <c r="B136" s="43">
        <v>7150</v>
      </c>
      <c r="C136" s="43">
        <v>7150</v>
      </c>
      <c r="D136" s="3" t="s">
        <v>148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</row>
    <row r="137" spans="2:19" ht="12.75">
      <c r="B137" s="43">
        <v>7320</v>
      </c>
      <c r="C137" s="43">
        <v>7320</v>
      </c>
      <c r="D137" s="3" t="s">
        <v>149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2:19" ht="12.75">
      <c r="B138" s="43">
        <v>7325</v>
      </c>
      <c r="C138" s="43">
        <v>7325</v>
      </c>
      <c r="D138" s="3" t="s">
        <v>150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2:19" ht="12.75">
      <c r="B139" s="43">
        <v>7350</v>
      </c>
      <c r="C139" s="43">
        <v>7350</v>
      </c>
      <c r="D139" s="3" t="s">
        <v>151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2:19" ht="12.75">
      <c r="B140" s="43">
        <v>7360</v>
      </c>
      <c r="C140" s="43">
        <v>7360</v>
      </c>
      <c r="D140" s="3" t="s">
        <v>152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2:19" ht="12.75">
      <c r="B141" s="43">
        <v>7370</v>
      </c>
      <c r="C141" s="43">
        <v>7370</v>
      </c>
      <c r="D141" s="3" t="s">
        <v>153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2:19" ht="12.75">
      <c r="B142" s="43">
        <v>7380</v>
      </c>
      <c r="C142" s="43">
        <v>7380</v>
      </c>
      <c r="D142" s="3" t="s">
        <v>154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</row>
    <row r="143" spans="2:19" ht="12.75">
      <c r="B143" s="43">
        <v>7420</v>
      </c>
      <c r="C143" s="43">
        <v>7420</v>
      </c>
      <c r="D143" s="3" t="s">
        <v>89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2:19" ht="12.75">
      <c r="B144" s="43">
        <v>7500</v>
      </c>
      <c r="C144" s="43">
        <v>7500</v>
      </c>
      <c r="D144" s="3" t="s">
        <v>26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2:19" ht="12.75">
      <c r="B145" s="43">
        <v>7740</v>
      </c>
      <c r="C145" s="43">
        <v>7740</v>
      </c>
      <c r="D145" s="3" t="s">
        <v>155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</row>
    <row r="146" spans="2:19" ht="12.75">
      <c r="B146" s="43">
        <v>7770</v>
      </c>
      <c r="C146" s="43">
        <v>7770</v>
      </c>
      <c r="D146" s="3" t="s">
        <v>156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2:19" ht="12.75">
      <c r="B147" s="43">
        <v>7780</v>
      </c>
      <c r="C147" s="43">
        <v>7780</v>
      </c>
      <c r="D147" s="3" t="s">
        <v>157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2:19" ht="12.75">
      <c r="B148" s="43">
        <v>7830</v>
      </c>
      <c r="C148" s="43">
        <v>7830</v>
      </c>
      <c r="D148" s="3" t="s">
        <v>27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</row>
    <row r="149" spans="2:19" s="23" customFormat="1" ht="12.75">
      <c r="B149" s="22"/>
      <c r="C149" s="22"/>
      <c r="D149" s="16" t="s">
        <v>14</v>
      </c>
      <c r="E149" s="17">
        <f aca="true" t="shared" si="10" ref="E149:S149">SUM(E106:E148)</f>
        <v>0</v>
      </c>
      <c r="F149" s="17">
        <f t="shared" si="10"/>
        <v>0</v>
      </c>
      <c r="G149" s="17">
        <f t="shared" si="10"/>
        <v>0</v>
      </c>
      <c r="H149" s="17">
        <f t="shared" si="10"/>
        <v>0</v>
      </c>
      <c r="I149" s="17">
        <f t="shared" si="10"/>
        <v>0</v>
      </c>
      <c r="J149" s="17">
        <f t="shared" si="10"/>
        <v>0</v>
      </c>
      <c r="K149" s="17">
        <f t="shared" si="10"/>
        <v>0</v>
      </c>
      <c r="L149" s="17">
        <f t="shared" si="10"/>
        <v>0</v>
      </c>
      <c r="M149" s="17">
        <f t="shared" si="10"/>
        <v>0</v>
      </c>
      <c r="N149" s="17">
        <f t="shared" si="10"/>
        <v>0</v>
      </c>
      <c r="O149" s="17">
        <f t="shared" si="10"/>
        <v>0</v>
      </c>
      <c r="P149" s="17">
        <f t="shared" si="10"/>
        <v>0</v>
      </c>
      <c r="Q149" s="17">
        <f t="shared" si="10"/>
        <v>0</v>
      </c>
      <c r="R149" s="17">
        <f t="shared" si="10"/>
        <v>0</v>
      </c>
      <c r="S149" s="17">
        <f t="shared" si="10"/>
        <v>0</v>
      </c>
    </row>
    <row r="150" spans="2:19" s="23" customFormat="1" ht="12.75">
      <c r="B150" s="22"/>
      <c r="C150" s="22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12.75">
      <c r="B151" s="43">
        <v>6000</v>
      </c>
      <c r="C151" s="43">
        <v>6000</v>
      </c>
      <c r="D151" s="3" t="s">
        <v>121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</row>
    <row r="152" spans="2:19" ht="12.75">
      <c r="B152" s="43">
        <v>6015</v>
      </c>
      <c r="C152" s="43">
        <v>6015</v>
      </c>
      <c r="D152" s="3" t="s">
        <v>122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2:19" ht="12.75">
      <c r="B153" s="43">
        <v>6020</v>
      </c>
      <c r="C153" s="43">
        <v>6020</v>
      </c>
      <c r="D153" s="3" t="s">
        <v>123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</row>
    <row r="154" spans="2:19" ht="12.75">
      <c r="B154" s="43">
        <v>6025</v>
      </c>
      <c r="C154" s="43">
        <v>6025</v>
      </c>
      <c r="D154" s="3" t="s">
        <v>124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2:19" ht="12.75">
      <c r="B155" s="43">
        <v>6030</v>
      </c>
      <c r="C155" s="43">
        <v>6030</v>
      </c>
      <c r="D155" s="3" t="s">
        <v>125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</row>
    <row r="156" spans="2:19" s="23" customFormat="1" ht="12.75">
      <c r="B156" s="22"/>
      <c r="C156" s="22"/>
      <c r="D156" s="16" t="s">
        <v>35</v>
      </c>
      <c r="E156" s="17">
        <f aca="true" t="shared" si="11" ref="E156:S156">SUM(E151:E155)</f>
        <v>0</v>
      </c>
      <c r="F156" s="17">
        <f t="shared" si="11"/>
        <v>0</v>
      </c>
      <c r="G156" s="17">
        <f t="shared" si="11"/>
        <v>0</v>
      </c>
      <c r="H156" s="17">
        <f t="shared" si="11"/>
        <v>0</v>
      </c>
      <c r="I156" s="17">
        <f t="shared" si="11"/>
        <v>0</v>
      </c>
      <c r="J156" s="17">
        <f t="shared" si="11"/>
        <v>0</v>
      </c>
      <c r="K156" s="17">
        <f t="shared" si="11"/>
        <v>0</v>
      </c>
      <c r="L156" s="17">
        <f t="shared" si="11"/>
        <v>0</v>
      </c>
      <c r="M156" s="17">
        <f t="shared" si="11"/>
        <v>0</v>
      </c>
      <c r="N156" s="17">
        <f t="shared" si="11"/>
        <v>0</v>
      </c>
      <c r="O156" s="17">
        <f t="shared" si="11"/>
        <v>0</v>
      </c>
      <c r="P156" s="17">
        <f t="shared" si="11"/>
        <v>0</v>
      </c>
      <c r="Q156" s="17">
        <f t="shared" si="11"/>
        <v>0</v>
      </c>
      <c r="R156" s="17">
        <f t="shared" si="11"/>
        <v>0</v>
      </c>
      <c r="S156" s="17">
        <f t="shared" si="11"/>
        <v>0</v>
      </c>
    </row>
    <row r="157" spans="2:19" ht="12.75">
      <c r="B157" s="14"/>
      <c r="C157" s="14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2:19" s="23" customFormat="1" ht="12.75">
      <c r="B158" s="22"/>
      <c r="C158" s="22"/>
      <c r="D158" s="16" t="s">
        <v>9</v>
      </c>
      <c r="E158" s="17">
        <f aca="true" t="shared" si="12" ref="E158:S158">E67-E90-E104-E149-E156</f>
        <v>0</v>
      </c>
      <c r="F158" s="17">
        <f t="shared" si="12"/>
        <v>0</v>
      </c>
      <c r="G158" s="17">
        <f t="shared" si="12"/>
        <v>0</v>
      </c>
      <c r="H158" s="17">
        <f t="shared" si="12"/>
        <v>0</v>
      </c>
      <c r="I158" s="17">
        <f t="shared" si="12"/>
        <v>0</v>
      </c>
      <c r="J158" s="17">
        <f t="shared" si="12"/>
        <v>0</v>
      </c>
      <c r="K158" s="17">
        <f t="shared" si="12"/>
        <v>0</v>
      </c>
      <c r="L158" s="17">
        <f t="shared" si="12"/>
        <v>0</v>
      </c>
      <c r="M158" s="17">
        <f t="shared" si="12"/>
        <v>0</v>
      </c>
      <c r="N158" s="17">
        <f t="shared" si="12"/>
        <v>0</v>
      </c>
      <c r="O158" s="17">
        <f t="shared" si="12"/>
        <v>0</v>
      </c>
      <c r="P158" s="17">
        <f t="shared" si="12"/>
        <v>0</v>
      </c>
      <c r="Q158" s="17">
        <f t="shared" si="12"/>
        <v>0</v>
      </c>
      <c r="R158" s="17">
        <f t="shared" si="12"/>
        <v>0</v>
      </c>
      <c r="S158" s="17">
        <f t="shared" si="12"/>
        <v>0</v>
      </c>
    </row>
    <row r="159" spans="2:19" ht="12.75">
      <c r="B159" s="14"/>
      <c r="C159" s="14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14">
        <v>8050</v>
      </c>
      <c r="C160" s="14">
        <v>8050</v>
      </c>
      <c r="D160" s="3" t="s">
        <v>158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</row>
    <row r="161" spans="2:19" ht="12.75">
      <c r="B161" s="14">
        <v>8150</v>
      </c>
      <c r="C161" s="14">
        <v>8150</v>
      </c>
      <c r="D161" s="3" t="s">
        <v>15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2:19" ht="12.75">
      <c r="B162" s="14">
        <v>8151</v>
      </c>
      <c r="C162" s="14">
        <v>8151</v>
      </c>
      <c r="D162" s="3" t="s">
        <v>159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2:19" s="23" customFormat="1" ht="12.75">
      <c r="B163" s="22"/>
      <c r="C163" s="22"/>
      <c r="D163" s="16" t="s">
        <v>32</v>
      </c>
      <c r="E163" s="17">
        <f>SUM(E160:E162)</f>
        <v>0</v>
      </c>
      <c r="F163" s="17">
        <f aca="true" t="shared" si="13" ref="F163:Q163">SUM(F160:F162)</f>
        <v>0</v>
      </c>
      <c r="G163" s="17">
        <f t="shared" si="13"/>
        <v>0</v>
      </c>
      <c r="H163" s="17">
        <f t="shared" si="13"/>
        <v>0</v>
      </c>
      <c r="I163" s="17">
        <f t="shared" si="13"/>
        <v>0</v>
      </c>
      <c r="J163" s="17">
        <f t="shared" si="13"/>
        <v>0</v>
      </c>
      <c r="K163" s="17">
        <f t="shared" si="13"/>
        <v>0</v>
      </c>
      <c r="L163" s="17">
        <f t="shared" si="13"/>
        <v>0</v>
      </c>
      <c r="M163" s="17">
        <f t="shared" si="13"/>
        <v>0</v>
      </c>
      <c r="N163" s="17">
        <f t="shared" si="13"/>
        <v>0</v>
      </c>
      <c r="O163" s="17">
        <f t="shared" si="13"/>
        <v>0</v>
      </c>
      <c r="P163" s="17">
        <f t="shared" si="13"/>
        <v>0</v>
      </c>
      <c r="Q163" s="17">
        <f t="shared" si="13"/>
        <v>0</v>
      </c>
      <c r="R163" s="17">
        <f>SUM(R160:R162)</f>
        <v>0</v>
      </c>
      <c r="S163" s="17">
        <f>SUM(S160)</f>
        <v>0</v>
      </c>
    </row>
    <row r="164" spans="2:19" ht="12.75">
      <c r="B164" s="14"/>
      <c r="C164" s="14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2:19" s="23" customFormat="1" ht="12.75">
      <c r="B165" s="22"/>
      <c r="C165" s="22"/>
      <c r="D165" s="18" t="s">
        <v>30</v>
      </c>
      <c r="E165" s="19">
        <f>E158-E163</f>
        <v>0</v>
      </c>
      <c r="F165" s="19">
        <f aca="true" t="shared" si="14" ref="F165:S165">F158-F163</f>
        <v>0</v>
      </c>
      <c r="G165" s="19">
        <f t="shared" si="14"/>
        <v>0</v>
      </c>
      <c r="H165" s="19">
        <f t="shared" si="14"/>
        <v>0</v>
      </c>
      <c r="I165" s="19">
        <f t="shared" si="14"/>
        <v>0</v>
      </c>
      <c r="J165" s="19">
        <f t="shared" si="14"/>
        <v>0</v>
      </c>
      <c r="K165" s="19">
        <f t="shared" si="14"/>
        <v>0</v>
      </c>
      <c r="L165" s="19">
        <f t="shared" si="14"/>
        <v>0</v>
      </c>
      <c r="M165" s="19">
        <f t="shared" si="14"/>
        <v>0</v>
      </c>
      <c r="N165" s="19">
        <f t="shared" si="14"/>
        <v>0</v>
      </c>
      <c r="O165" s="19">
        <f t="shared" si="14"/>
        <v>0</v>
      </c>
      <c r="P165" s="19">
        <f t="shared" si="14"/>
        <v>0</v>
      </c>
      <c r="Q165" s="19">
        <f t="shared" si="14"/>
        <v>0</v>
      </c>
      <c r="R165" s="19">
        <f t="shared" si="14"/>
        <v>0</v>
      </c>
      <c r="S165" s="19">
        <f t="shared" si="14"/>
        <v>0</v>
      </c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spans="2:3" ht="12.75">
      <c r="B176" s="14"/>
      <c r="C176" s="14"/>
    </row>
    <row r="177" spans="2:3" ht="12.75">
      <c r="B177" s="14"/>
      <c r="C177" s="14"/>
    </row>
    <row r="178" spans="2:3" ht="12.75">
      <c r="B178" s="14"/>
      <c r="C178" s="14"/>
    </row>
    <row r="179" spans="2:3" ht="12.75">
      <c r="B179" s="14"/>
      <c r="C179" s="14"/>
    </row>
    <row r="180" spans="2:3" ht="12.75">
      <c r="B180" s="14"/>
      <c r="C180" s="14"/>
    </row>
    <row r="181" spans="2:3" ht="12.75">
      <c r="B181" s="14"/>
      <c r="C181" s="14"/>
    </row>
    <row r="182" spans="2:3" ht="12.75">
      <c r="B182" s="14"/>
      <c r="C182" s="14"/>
    </row>
    <row r="183" spans="2:3" ht="12.75">
      <c r="B183" s="14"/>
      <c r="C183" s="14"/>
    </row>
    <row r="184" spans="2:3" ht="12.75">
      <c r="B184" s="14"/>
      <c r="C184" s="14"/>
    </row>
    <row r="185" spans="2:3" ht="12.75">
      <c r="B185" s="14"/>
      <c r="C185" s="14"/>
    </row>
    <row r="186" spans="2:3" ht="12.75">
      <c r="B186" s="14"/>
      <c r="C186" s="14"/>
    </row>
    <row r="187" spans="2:3" ht="12.75">
      <c r="B187" s="14"/>
      <c r="C187" s="14"/>
    </row>
    <row r="188" spans="2:3" ht="12.75">
      <c r="B188" s="14"/>
      <c r="C188" s="14"/>
    </row>
    <row r="189" spans="2:3" ht="12.75">
      <c r="B189" s="14"/>
      <c r="C189" s="14"/>
    </row>
    <row r="190" spans="2:3" ht="12.75">
      <c r="B190" s="14"/>
      <c r="C190" s="14"/>
    </row>
    <row r="191" spans="2:3" ht="12.75">
      <c r="B191" s="14"/>
      <c r="C191" s="14"/>
    </row>
    <row r="192" spans="2:3" ht="12.75">
      <c r="B192" s="14"/>
      <c r="C192" s="14"/>
    </row>
    <row r="193" spans="2:3" ht="12.75">
      <c r="B193" s="14"/>
      <c r="C193" s="14"/>
    </row>
    <row r="194" spans="2:3" ht="12.75">
      <c r="B194" s="14"/>
      <c r="C194" s="14"/>
    </row>
    <row r="195" spans="2:3" ht="12.75">
      <c r="B195" s="14"/>
      <c r="C195" s="14"/>
    </row>
    <row r="196" spans="2:3" ht="12.75">
      <c r="B196" s="14"/>
      <c r="C196" s="14"/>
    </row>
    <row r="197" spans="2:3" ht="12.75">
      <c r="B197" s="14"/>
      <c r="C197" s="14"/>
    </row>
    <row r="198" spans="2:3" ht="12.75">
      <c r="B198" s="14"/>
      <c r="C198" s="14"/>
    </row>
    <row r="199" spans="2:3" ht="12.75">
      <c r="B199" s="14"/>
      <c r="C199" s="14"/>
    </row>
    <row r="200" spans="2:3" ht="12.75">
      <c r="B200" s="14"/>
      <c r="C200" s="14"/>
    </row>
    <row r="201" spans="2:3" ht="12.75">
      <c r="B201" s="14"/>
      <c r="C201" s="14"/>
    </row>
    <row r="202" spans="2:3" ht="12.75">
      <c r="B202" s="14"/>
      <c r="C202" s="14"/>
    </row>
    <row r="203" spans="2:3" ht="12.75">
      <c r="B203" s="14"/>
      <c r="C203" s="14"/>
    </row>
    <row r="204" spans="2:3" ht="12.75">
      <c r="B204" s="14"/>
      <c r="C204" s="14"/>
    </row>
    <row r="205" spans="2:3" ht="12.75">
      <c r="B205" s="14"/>
      <c r="C205" s="14"/>
    </row>
    <row r="206" spans="2:3" ht="12.75">
      <c r="B206" s="14"/>
      <c r="C206" s="14"/>
    </row>
    <row r="207" spans="2:3" ht="12.75">
      <c r="B207" s="14"/>
      <c r="C207" s="14"/>
    </row>
    <row r="208" spans="2:3" ht="12.75">
      <c r="B208" s="14"/>
      <c r="C208" s="14"/>
    </row>
    <row r="209" spans="2:3" ht="12.75">
      <c r="B209" s="14"/>
      <c r="C209" s="14"/>
    </row>
    <row r="210" spans="2:3" ht="12.75">
      <c r="B210" s="14"/>
      <c r="C210" s="14"/>
    </row>
    <row r="211" spans="2:3" ht="12.75">
      <c r="B211" s="14"/>
      <c r="C211" s="14"/>
    </row>
    <row r="212" spans="2:3" ht="12.75">
      <c r="B212" s="14"/>
      <c r="C212" s="14"/>
    </row>
    <row r="213" spans="2:3" ht="12.75">
      <c r="B213" s="14"/>
      <c r="C213" s="14"/>
    </row>
    <row r="214" spans="2:3" ht="12.75">
      <c r="B214" s="14"/>
      <c r="C214" s="14"/>
    </row>
    <row r="215" spans="2:3" ht="12.75">
      <c r="B215" s="14"/>
      <c r="C215" s="14"/>
    </row>
    <row r="216" spans="2:3" ht="12.75">
      <c r="B216" s="14"/>
      <c r="C216" s="14"/>
    </row>
    <row r="217" spans="2:3" ht="12.75">
      <c r="B217" s="14"/>
      <c r="C217" s="14"/>
    </row>
    <row r="218" spans="2:3" ht="12.75">
      <c r="B218" s="14"/>
      <c r="C218" s="14"/>
    </row>
    <row r="219" spans="2:3" ht="12.75">
      <c r="B219" s="14"/>
      <c r="C219" s="14"/>
    </row>
    <row r="220" spans="2:3" ht="12.75">
      <c r="B220" s="14"/>
      <c r="C220" s="14"/>
    </row>
    <row r="221" spans="2:3" ht="12.75">
      <c r="B221" s="14"/>
      <c r="C221" s="14"/>
    </row>
    <row r="222" spans="2:3" ht="12.75">
      <c r="B222" s="14"/>
      <c r="C222" s="14"/>
    </row>
    <row r="223" spans="2:3" ht="12.75">
      <c r="B223" s="14"/>
      <c r="C223" s="14"/>
    </row>
    <row r="224" spans="2:3" ht="12.75">
      <c r="B224" s="14"/>
      <c r="C224" s="14"/>
    </row>
    <row r="225" spans="2:3" ht="12.75">
      <c r="B225" s="14"/>
      <c r="C225" s="14"/>
    </row>
    <row r="226" spans="2:3" ht="12.75">
      <c r="B226" s="14"/>
      <c r="C226" s="14"/>
    </row>
    <row r="227" spans="2:3" ht="12.75">
      <c r="B227" s="14"/>
      <c r="C227" s="14"/>
    </row>
    <row r="228" spans="2:3" ht="12.75">
      <c r="B228" s="14"/>
      <c r="C228" s="14"/>
    </row>
    <row r="229" spans="2:3" ht="12.75">
      <c r="B229" s="14"/>
      <c r="C229" s="14"/>
    </row>
    <row r="230" spans="2:3" ht="12.75">
      <c r="B230" s="14"/>
      <c r="C230" s="14"/>
    </row>
    <row r="231" spans="2:3" ht="12.75">
      <c r="B231" s="14"/>
      <c r="C231" s="14"/>
    </row>
    <row r="232" spans="2:3" ht="12.75">
      <c r="B232" s="14"/>
      <c r="C232" s="14"/>
    </row>
    <row r="233" spans="2:3" ht="12.75">
      <c r="B233" s="14"/>
      <c r="C233" s="14"/>
    </row>
    <row r="234" spans="2:3" ht="12.75">
      <c r="B234" s="14"/>
      <c r="C234" s="14"/>
    </row>
    <row r="235" spans="2:3" ht="12.75">
      <c r="B235" s="14"/>
      <c r="C235" s="14"/>
    </row>
    <row r="236" spans="2:3" ht="12.75">
      <c r="B236" s="14"/>
      <c r="C236" s="14"/>
    </row>
    <row r="237" spans="2:3" ht="12.75">
      <c r="B237" s="14"/>
      <c r="C237" s="14"/>
    </row>
    <row r="238" spans="2:3" ht="12.75">
      <c r="B238" s="14"/>
      <c r="C238" s="14"/>
    </row>
    <row r="239" spans="2:3" ht="12.75">
      <c r="B239" s="14"/>
      <c r="C239" s="14"/>
    </row>
    <row r="240" spans="2:3" ht="12.75">
      <c r="B240" s="14"/>
      <c r="C240" s="14"/>
    </row>
    <row r="241" spans="2:3" ht="12.75">
      <c r="B241" s="14"/>
      <c r="C241" s="14"/>
    </row>
    <row r="242" spans="2:3" ht="12.75">
      <c r="B242" s="14"/>
      <c r="C242" s="14"/>
    </row>
    <row r="243" spans="2:3" ht="12.75">
      <c r="B243" s="14"/>
      <c r="C243" s="14"/>
    </row>
    <row r="244" spans="2:3" ht="12.75">
      <c r="B244" s="14"/>
      <c r="C244" s="14"/>
    </row>
    <row r="245" spans="2:3" ht="12.75">
      <c r="B245" s="14"/>
      <c r="C245" s="14"/>
    </row>
    <row r="246" spans="2:3" ht="12.75">
      <c r="B246" s="14"/>
      <c r="C246" s="14"/>
    </row>
    <row r="247" spans="2:3" ht="12.75">
      <c r="B247" s="14"/>
      <c r="C247" s="14"/>
    </row>
    <row r="248" spans="2:3" ht="12.75">
      <c r="B248" s="14"/>
      <c r="C248" s="14"/>
    </row>
    <row r="249" spans="2:3" ht="12.75">
      <c r="B249" s="14"/>
      <c r="C249" s="14"/>
    </row>
    <row r="250" spans="2:3" ht="12.75">
      <c r="B250" s="14"/>
      <c r="C250" s="14"/>
    </row>
    <row r="251" spans="2:3" ht="12.75">
      <c r="B251" s="14"/>
      <c r="C251" s="14"/>
    </row>
    <row r="252" spans="2:3" ht="12.75">
      <c r="B252" s="14"/>
      <c r="C252" s="14"/>
    </row>
    <row r="253" spans="2:3" ht="12.75">
      <c r="B253" s="14"/>
      <c r="C253" s="14"/>
    </row>
    <row r="254" spans="2:3" ht="12.75">
      <c r="B254" s="14"/>
      <c r="C254" s="14"/>
    </row>
    <row r="255" spans="2:3" ht="12.75">
      <c r="B255" s="14"/>
      <c r="C255" s="14"/>
    </row>
    <row r="256" spans="2:3" ht="12.75">
      <c r="B256" s="14"/>
      <c r="C256" s="14"/>
    </row>
    <row r="257" spans="2:3" ht="12.75">
      <c r="B257" s="14"/>
      <c r="C257" s="14"/>
    </row>
    <row r="258" spans="2:3" ht="12.75">
      <c r="B258" s="14"/>
      <c r="C258" s="14"/>
    </row>
    <row r="259" spans="2:3" ht="12.75">
      <c r="B259" s="14"/>
      <c r="C259" s="14"/>
    </row>
    <row r="260" spans="2:3" ht="12.75">
      <c r="B260" s="14"/>
      <c r="C260" s="14"/>
    </row>
    <row r="261" spans="2:3" ht="12.75">
      <c r="B261" s="14"/>
      <c r="C261" s="14"/>
    </row>
    <row r="262" spans="2:3" ht="12.75">
      <c r="B262" s="14"/>
      <c r="C262" s="14"/>
    </row>
    <row r="263" spans="2:3" ht="12.75">
      <c r="B263" s="14"/>
      <c r="C263" s="14"/>
    </row>
    <row r="264" spans="2:3" ht="12.75">
      <c r="B264" s="14"/>
      <c r="C264" s="14"/>
    </row>
    <row r="265" spans="2:3" ht="12.75">
      <c r="B265" s="14"/>
      <c r="C265" s="14"/>
    </row>
    <row r="266" spans="2:3" ht="12.75">
      <c r="B266" s="14"/>
      <c r="C266" s="14"/>
    </row>
    <row r="267" spans="2:3" ht="12.75">
      <c r="B267" s="14"/>
      <c r="C267" s="14"/>
    </row>
    <row r="268" spans="2:3" ht="12.75">
      <c r="B268" s="14"/>
      <c r="C268" s="14"/>
    </row>
    <row r="269" spans="2:3" ht="12.75">
      <c r="B269" s="14"/>
      <c r="C269" s="14"/>
    </row>
    <row r="270" spans="2:3" ht="12.75">
      <c r="B270" s="14"/>
      <c r="C270" s="14"/>
    </row>
    <row r="271" spans="2:3" ht="12.75">
      <c r="B271" s="14"/>
      <c r="C271" s="14"/>
    </row>
    <row r="272" spans="2:3" ht="12.75">
      <c r="B272" s="14"/>
      <c r="C272" s="14"/>
    </row>
    <row r="273" spans="2:3" ht="12.75">
      <c r="B273" s="14"/>
      <c r="C273" s="14"/>
    </row>
    <row r="274" spans="2:3" ht="12.75">
      <c r="B274" s="14"/>
      <c r="C274" s="14"/>
    </row>
    <row r="275" spans="2:3" ht="12.75">
      <c r="B275" s="14"/>
      <c r="C275" s="14"/>
    </row>
    <row r="276" spans="2:3" ht="12.75">
      <c r="B276" s="14"/>
      <c r="C276" s="14"/>
    </row>
    <row r="277" spans="2:3" ht="12.75">
      <c r="B277" s="14"/>
      <c r="C277" s="14"/>
    </row>
    <row r="278" spans="2:3" ht="12.75">
      <c r="B278" s="14"/>
      <c r="C278" s="14"/>
    </row>
    <row r="279" spans="2:3" ht="12.75">
      <c r="B279" s="14"/>
      <c r="C279" s="14"/>
    </row>
    <row r="280" spans="2:3" ht="12.75">
      <c r="B280" s="14"/>
      <c r="C280" s="14"/>
    </row>
    <row r="281" spans="2:3" ht="12.75">
      <c r="B281" s="14"/>
      <c r="C281" s="14"/>
    </row>
    <row r="282" spans="2:3" ht="12.75">
      <c r="B282" s="14"/>
      <c r="C282" s="14"/>
    </row>
    <row r="283" spans="2:3" ht="12.75">
      <c r="B283" s="14"/>
      <c r="C283" s="14"/>
    </row>
    <row r="284" spans="2:3" ht="12.75">
      <c r="B284" s="14"/>
      <c r="C284" s="14"/>
    </row>
    <row r="285" spans="2:3" ht="12.75">
      <c r="B285" s="14"/>
      <c r="C285" s="14"/>
    </row>
    <row r="286" spans="2:3" ht="12.75">
      <c r="B286" s="14"/>
      <c r="C286" s="14"/>
    </row>
    <row r="287" spans="2:3" ht="12.75">
      <c r="B287" s="14"/>
      <c r="C287" s="14"/>
    </row>
    <row r="288" spans="2:3" ht="12.75">
      <c r="B288" s="14"/>
      <c r="C288" s="14"/>
    </row>
    <row r="289" spans="2:3" ht="12.75">
      <c r="B289" s="14"/>
      <c r="C289" s="14"/>
    </row>
    <row r="290" spans="2:3" ht="12.75">
      <c r="B290" s="14"/>
      <c r="C290" s="14"/>
    </row>
    <row r="291" spans="2:3" ht="12.75">
      <c r="B291" s="14"/>
      <c r="C291" s="14"/>
    </row>
    <row r="292" spans="2:3" ht="12.75">
      <c r="B292" s="14"/>
      <c r="C292" s="14"/>
    </row>
    <row r="293" spans="2:3" ht="12.75">
      <c r="B293" s="14"/>
      <c r="C293" s="14"/>
    </row>
    <row r="294" spans="2:3" ht="12.75">
      <c r="B294" s="14"/>
      <c r="C294" s="14"/>
    </row>
    <row r="295" spans="2:3" ht="12.75">
      <c r="B295" s="14"/>
      <c r="C295" s="14"/>
    </row>
    <row r="296" spans="2:3" ht="12.75">
      <c r="B296" s="14"/>
      <c r="C296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Loevnaeseth, Jan Rune</cp:lastModifiedBy>
  <cp:lastPrinted>2013-08-05T05:56:35Z</cp:lastPrinted>
  <dcterms:created xsi:type="dcterms:W3CDTF">2009-05-28T07:56:43Z</dcterms:created>
  <dcterms:modified xsi:type="dcterms:W3CDTF">2022-03-15T09:20:16Z</dcterms:modified>
  <cp:category/>
  <cp:version/>
  <cp:contentType/>
  <cp:contentStatus/>
</cp:coreProperties>
</file>