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8_{5EE41C78-4D78-8E46-B812-A783C07DBEFD}" xr6:coauthVersionLast="28" xr6:coauthVersionMax="28" xr10:uidLastSave="{00000000-0000-0000-0000-000000000000}"/>
  <bookViews>
    <workbookView xWindow="600" yWindow="120" windowWidth="14115" windowHeight="8670" xr2:uid="{00000000-000D-0000-FFFF-FFFF00000000}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71026"/>
</workbook>
</file>

<file path=xl/calcChain.xml><?xml version="1.0" encoding="utf-8"?>
<calcChain xmlns="http://schemas.openxmlformats.org/spreadsheetml/2006/main">
  <c r="D29" i="1" l="1"/>
  <c r="D30" i="1"/>
  <c r="D31" i="1"/>
  <c r="D32" i="1"/>
  <c r="H15" i="1"/>
  <c r="H16" i="1"/>
  <c r="H17" i="1"/>
  <c r="H18" i="1"/>
  <c r="H20" i="1"/>
  <c r="H21" i="1"/>
  <c r="H22" i="1"/>
  <c r="H23" i="1"/>
  <c r="H24" i="1"/>
  <c r="H26" i="1"/>
  <c r="H27" i="1"/>
  <c r="H29" i="1"/>
  <c r="H30" i="1"/>
  <c r="H33" i="1"/>
  <c r="H35" i="1"/>
  <c r="H37" i="1"/>
  <c r="H38" i="1"/>
  <c r="H39" i="1"/>
  <c r="H14" i="1"/>
  <c r="H13" i="1"/>
  <c r="H12" i="1"/>
  <c r="B29" i="1"/>
  <c r="F35" i="1"/>
  <c r="A25" i="3"/>
  <c r="D35" i="1"/>
  <c r="B35" i="1"/>
  <c r="M25" i="3"/>
  <c r="F25" i="3"/>
  <c r="B25" i="3"/>
  <c r="C25" i="3"/>
  <c r="D25" i="3"/>
  <c r="E25" i="3"/>
  <c r="A35" i="1"/>
  <c r="F39" i="1"/>
  <c r="A29" i="3"/>
  <c r="F29" i="3"/>
  <c r="D39" i="1"/>
  <c r="A39" i="1"/>
  <c r="O25" i="3"/>
  <c r="P25" i="3"/>
  <c r="G25" i="3"/>
  <c r="D29" i="3"/>
  <c r="E29" i="3"/>
  <c r="B29" i="3"/>
  <c r="C29" i="3"/>
  <c r="M29" i="3"/>
  <c r="B39" i="1"/>
  <c r="Q25" i="3"/>
  <c r="I35" i="1"/>
  <c r="G29" i="3"/>
  <c r="O29" i="3"/>
  <c r="N29" i="3"/>
  <c r="Q29" i="3"/>
  <c r="P29" i="3"/>
  <c r="I39" i="1"/>
  <c r="C16" i="2"/>
  <c r="C12" i="2"/>
  <c r="F38" i="1"/>
  <c r="A28" i="3"/>
  <c r="D38" i="1"/>
  <c r="A38" i="1"/>
  <c r="D37" i="1"/>
  <c r="F37" i="1"/>
  <c r="A27" i="3"/>
  <c r="F27" i="3"/>
  <c r="D12" i="1"/>
  <c r="B12" i="1"/>
  <c r="F12" i="1"/>
  <c r="A2" i="3"/>
  <c r="G12" i="1"/>
  <c r="C2" i="2"/>
  <c r="D13" i="1"/>
  <c r="M3" i="3"/>
  <c r="O3" i="3"/>
  <c r="F13" i="1"/>
  <c r="A3" i="3"/>
  <c r="G13" i="1"/>
  <c r="C3" i="2"/>
  <c r="D14" i="1"/>
  <c r="B14" i="1"/>
  <c r="F14" i="1"/>
  <c r="A4" i="3"/>
  <c r="G14" i="1"/>
  <c r="C4" i="2"/>
  <c r="D15" i="1"/>
  <c r="M5" i="3"/>
  <c r="N5" i="3"/>
  <c r="F15" i="1"/>
  <c r="A5" i="3"/>
  <c r="G15" i="1"/>
  <c r="C5" i="2"/>
  <c r="D16" i="1"/>
  <c r="F16" i="1"/>
  <c r="A6" i="3"/>
  <c r="D17" i="1"/>
  <c r="A17" i="1"/>
  <c r="F17" i="1"/>
  <c r="A7" i="3"/>
  <c r="G17" i="1"/>
  <c r="C7" i="2"/>
  <c r="D18" i="1"/>
  <c r="M8" i="3"/>
  <c r="F18" i="1"/>
  <c r="A8" i="3"/>
  <c r="G18" i="1"/>
  <c r="C8" i="2"/>
  <c r="D19" i="1"/>
  <c r="B19" i="1"/>
  <c r="F19" i="1"/>
  <c r="A9" i="3"/>
  <c r="D20" i="1"/>
  <c r="B20" i="1"/>
  <c r="F20" i="1"/>
  <c r="A10" i="3"/>
  <c r="G20" i="1"/>
  <c r="C10" i="2"/>
  <c r="D21" i="1"/>
  <c r="M11" i="3"/>
  <c r="N11" i="3"/>
  <c r="F21" i="1"/>
  <c r="A11" i="3"/>
  <c r="D22" i="1"/>
  <c r="A22" i="1"/>
  <c r="F22" i="1"/>
  <c r="A12" i="3"/>
  <c r="G22" i="1"/>
  <c r="D23" i="1"/>
  <c r="F23" i="1"/>
  <c r="A13" i="3"/>
  <c r="D24" i="1"/>
  <c r="F24" i="1"/>
  <c r="A14" i="3"/>
  <c r="D25" i="1"/>
  <c r="B25" i="1"/>
  <c r="F25" i="1"/>
  <c r="A15" i="3"/>
  <c r="D26" i="1"/>
  <c r="B26" i="1"/>
  <c r="F26" i="1"/>
  <c r="A16" i="3"/>
  <c r="G26" i="1"/>
  <c r="D27" i="1"/>
  <c r="F27" i="1"/>
  <c r="A17" i="3"/>
  <c r="D28" i="1"/>
  <c r="B28" i="1"/>
  <c r="F28" i="1"/>
  <c r="A18" i="3"/>
  <c r="F29" i="1"/>
  <c r="A19" i="3"/>
  <c r="B30" i="1"/>
  <c r="F30" i="1"/>
  <c r="A20" i="3"/>
  <c r="G30" i="1"/>
  <c r="C20" i="2"/>
  <c r="B31" i="1"/>
  <c r="F31" i="1"/>
  <c r="A21" i="3"/>
  <c r="M22" i="3"/>
  <c r="N22" i="3"/>
  <c r="F32" i="1"/>
  <c r="A22" i="3"/>
  <c r="D33" i="1"/>
  <c r="F33" i="1"/>
  <c r="A23" i="3"/>
  <c r="B23" i="3"/>
  <c r="C23" i="3"/>
  <c r="D34" i="1"/>
  <c r="M24" i="3"/>
  <c r="N24" i="3"/>
  <c r="F34" i="1"/>
  <c r="A24" i="3"/>
  <c r="D24" i="3"/>
  <c r="E24" i="3"/>
  <c r="D36" i="1"/>
  <c r="B36" i="1"/>
  <c r="F36" i="1"/>
  <c r="A26" i="3"/>
  <c r="A23" i="1"/>
  <c r="B23" i="1"/>
  <c r="M17" i="3"/>
  <c r="O17" i="3"/>
  <c r="B27" i="1"/>
  <c r="A24" i="1"/>
  <c r="B24" i="1"/>
  <c r="B16" i="1"/>
  <c r="B37" i="1"/>
  <c r="A37" i="1"/>
  <c r="M28" i="3"/>
  <c r="D28" i="3"/>
  <c r="E28" i="3"/>
  <c r="B28" i="3"/>
  <c r="C28" i="3"/>
  <c r="F28" i="3"/>
  <c r="B38" i="1"/>
  <c r="M10" i="3"/>
  <c r="O10" i="3"/>
  <c r="Q10" i="3"/>
  <c r="B21" i="1"/>
  <c r="A18" i="1"/>
  <c r="B15" i="1"/>
  <c r="A15" i="1"/>
  <c r="M14" i="3"/>
  <c r="M6" i="3"/>
  <c r="O6" i="3"/>
  <c r="Q6" i="3"/>
  <c r="A34" i="1"/>
  <c r="A21" i="1"/>
  <c r="B18" i="1"/>
  <c r="B34" i="1"/>
  <c r="B13" i="1"/>
  <c r="A13" i="1"/>
  <c r="M18" i="3"/>
  <c r="O18" i="3"/>
  <c r="P18" i="3"/>
  <c r="M26" i="3"/>
  <c r="B13" i="3"/>
  <c r="C13" i="3"/>
  <c r="D13" i="3"/>
  <c r="E13" i="3"/>
  <c r="F13" i="3"/>
  <c r="D21" i="3"/>
  <c r="E21" i="3"/>
  <c r="F21" i="3"/>
  <c r="B21" i="3"/>
  <c r="C21" i="3"/>
  <c r="B19" i="3"/>
  <c r="C19" i="3"/>
  <c r="D19" i="3"/>
  <c r="E19" i="3"/>
  <c r="F7" i="3"/>
  <c r="D7" i="3"/>
  <c r="E7" i="3"/>
  <c r="B7" i="3"/>
  <c r="C7" i="3"/>
  <c r="B6" i="3"/>
  <c r="C6" i="3"/>
  <c r="D6" i="3"/>
  <c r="E6" i="3"/>
  <c r="B4" i="3"/>
  <c r="C4" i="3"/>
  <c r="F4" i="3"/>
  <c r="D4" i="3"/>
  <c r="E4" i="3"/>
  <c r="B2" i="3"/>
  <c r="C2" i="3"/>
  <c r="D2" i="3"/>
  <c r="E2" i="3"/>
  <c r="F2" i="3"/>
  <c r="F22" i="3"/>
  <c r="D22" i="3"/>
  <c r="E22" i="3"/>
  <c r="B22" i="3"/>
  <c r="C22" i="3"/>
  <c r="D12" i="3"/>
  <c r="E12" i="3"/>
  <c r="B12" i="3"/>
  <c r="C12" i="3"/>
  <c r="F12" i="3"/>
  <c r="D16" i="3"/>
  <c r="E16" i="3"/>
  <c r="B16" i="3"/>
  <c r="C16" i="3"/>
  <c r="F16" i="3"/>
  <c r="B10" i="3"/>
  <c r="C10" i="3"/>
  <c r="F10" i="3"/>
  <c r="D10" i="3"/>
  <c r="E10" i="3"/>
  <c r="A28" i="1"/>
  <c r="B17" i="3"/>
  <c r="C17" i="3"/>
  <c r="F17" i="3"/>
  <c r="D17" i="3"/>
  <c r="E17" i="3"/>
  <c r="D18" i="3"/>
  <c r="E18" i="3"/>
  <c r="B18" i="3"/>
  <c r="C18" i="3"/>
  <c r="F18" i="3"/>
  <c r="F24" i="3"/>
  <c r="B24" i="3"/>
  <c r="C24" i="3"/>
  <c r="D15" i="3"/>
  <c r="E15" i="3"/>
  <c r="B15" i="3"/>
  <c r="C15" i="3"/>
  <c r="F15" i="3"/>
  <c r="F9" i="3"/>
  <c r="D9" i="3"/>
  <c r="E9" i="3"/>
  <c r="B9" i="3"/>
  <c r="C9" i="3"/>
  <c r="A20" i="1"/>
  <c r="Q3" i="3"/>
  <c r="P3" i="3"/>
  <c r="M20" i="3"/>
  <c r="A36" i="1"/>
  <c r="A32" i="1"/>
  <c r="A16" i="1"/>
  <c r="M27" i="3"/>
  <c r="F19" i="3"/>
  <c r="F23" i="3"/>
  <c r="D23" i="3"/>
  <c r="E23" i="3"/>
  <c r="A30" i="1"/>
  <c r="B32" i="1"/>
  <c r="A27" i="1"/>
  <c r="D26" i="3"/>
  <c r="E26" i="3"/>
  <c r="F26" i="3"/>
  <c r="M23" i="3"/>
  <c r="B33" i="1"/>
  <c r="M21" i="3"/>
  <c r="M19" i="3"/>
  <c r="A29" i="1"/>
  <c r="M16" i="3"/>
  <c r="A26" i="1"/>
  <c r="B14" i="3"/>
  <c r="C14" i="3"/>
  <c r="D14" i="3"/>
  <c r="E14" i="3"/>
  <c r="F14" i="3"/>
  <c r="B11" i="3"/>
  <c r="C11" i="3"/>
  <c r="D11" i="3"/>
  <c r="E11" i="3"/>
  <c r="F11" i="3"/>
  <c r="B8" i="3"/>
  <c r="C8" i="3"/>
  <c r="D8" i="3"/>
  <c r="E8" i="3"/>
  <c r="F8" i="3"/>
  <c r="O8" i="3"/>
  <c r="B5" i="3"/>
  <c r="C5" i="3"/>
  <c r="D5" i="3"/>
  <c r="E5" i="3"/>
  <c r="F5" i="3"/>
  <c r="B3" i="3"/>
  <c r="C3" i="3"/>
  <c r="D3" i="3"/>
  <c r="E3" i="3"/>
  <c r="F3" i="3"/>
  <c r="B27" i="3"/>
  <c r="C27" i="3"/>
  <c r="D27" i="3"/>
  <c r="E27" i="3"/>
  <c r="O24" i="3"/>
  <c r="O22" i="3"/>
  <c r="B20" i="3"/>
  <c r="C20" i="3"/>
  <c r="D20" i="3"/>
  <c r="E20" i="3"/>
  <c r="F20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/>
  <c r="A33" i="1"/>
  <c r="O14" i="3"/>
  <c r="Q14" i="3"/>
  <c r="R28" i="3"/>
  <c r="S28" i="3"/>
  <c r="H25" i="3"/>
  <c r="R25" i="3"/>
  <c r="N26" i="3"/>
  <c r="N14" i="3"/>
  <c r="R29" i="3"/>
  <c r="H29" i="3"/>
  <c r="Q18" i="3"/>
  <c r="P10" i="3"/>
  <c r="G7" i="3"/>
  <c r="H7" i="3"/>
  <c r="N28" i="3"/>
  <c r="O28" i="3"/>
  <c r="G28" i="3"/>
  <c r="H28" i="3"/>
  <c r="P6" i="3"/>
  <c r="N10" i="3"/>
  <c r="N6" i="3"/>
  <c r="N18" i="3"/>
  <c r="G21" i="3"/>
  <c r="H21" i="3"/>
  <c r="J21" i="3"/>
  <c r="G16" i="3"/>
  <c r="H16" i="3"/>
  <c r="J16" i="3"/>
  <c r="G13" i="3"/>
  <c r="H13" i="3"/>
  <c r="I13" i="3"/>
  <c r="G19" i="3"/>
  <c r="H19" i="3"/>
  <c r="G12" i="3"/>
  <c r="H12" i="3"/>
  <c r="J12" i="3"/>
  <c r="G22" i="3"/>
  <c r="H22" i="3"/>
  <c r="G2" i="3"/>
  <c r="H2" i="3"/>
  <c r="I2" i="3"/>
  <c r="G4" i="3"/>
  <c r="H4" i="3"/>
  <c r="G9" i="3"/>
  <c r="H9" i="3"/>
  <c r="G18" i="3"/>
  <c r="H18" i="3"/>
  <c r="G17" i="3"/>
  <c r="H17" i="3"/>
  <c r="G10" i="3"/>
  <c r="H10" i="3"/>
  <c r="P14" i="3"/>
  <c r="G6" i="3"/>
  <c r="H6" i="3"/>
  <c r="I13" i="1"/>
  <c r="O26" i="3"/>
  <c r="G15" i="3"/>
  <c r="H15" i="3"/>
  <c r="J15" i="3"/>
  <c r="G24" i="3"/>
  <c r="H24" i="3"/>
  <c r="G26" i="3"/>
  <c r="H26" i="3"/>
  <c r="I26" i="3"/>
  <c r="G23" i="3"/>
  <c r="H23" i="3"/>
  <c r="J23" i="3"/>
  <c r="N27" i="3"/>
  <c r="O27" i="3"/>
  <c r="O20" i="3"/>
  <c r="N20" i="3"/>
  <c r="G27" i="3"/>
  <c r="H27" i="3"/>
  <c r="J27" i="3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/>
  <c r="G5" i="3"/>
  <c r="H5" i="3"/>
  <c r="G8" i="3"/>
  <c r="H8" i="3"/>
  <c r="G14" i="3"/>
  <c r="H14" i="3"/>
  <c r="G3" i="3"/>
  <c r="H3" i="3"/>
  <c r="G11" i="3"/>
  <c r="H11" i="3"/>
  <c r="T28" i="3"/>
  <c r="U28" i="3"/>
  <c r="I20" i="1"/>
  <c r="I24" i="1"/>
  <c r="S25" i="3"/>
  <c r="T25" i="3"/>
  <c r="I25" i="3"/>
  <c r="J25" i="3"/>
  <c r="J29" i="3"/>
  <c r="I29" i="3"/>
  <c r="S29" i="3"/>
  <c r="T29" i="3"/>
  <c r="I28" i="1"/>
  <c r="J2" i="3"/>
  <c r="L2" i="3"/>
  <c r="I16" i="1"/>
  <c r="V28" i="3"/>
  <c r="P28" i="3"/>
  <c r="Q28" i="3"/>
  <c r="I28" i="3"/>
  <c r="J28" i="3"/>
  <c r="I16" i="3"/>
  <c r="I21" i="3"/>
  <c r="I27" i="3"/>
  <c r="I12" i="3"/>
  <c r="J13" i="3"/>
  <c r="L13" i="3"/>
  <c r="Q26" i="3"/>
  <c r="P26" i="3"/>
  <c r="I32" i="1"/>
  <c r="I15" i="1"/>
  <c r="I15" i="3"/>
  <c r="J26" i="3"/>
  <c r="K26" i="3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G31" i="1"/>
  <c r="K25" i="3"/>
  <c r="L25" i="3"/>
  <c r="G35" i="1"/>
  <c r="U25" i="3"/>
  <c r="V25" i="3"/>
  <c r="U29" i="3"/>
  <c r="V29" i="3"/>
  <c r="G39" i="1"/>
  <c r="K29" i="3"/>
  <c r="L29" i="3"/>
  <c r="K2" i="3"/>
  <c r="G37" i="1"/>
  <c r="J38" i="1"/>
  <c r="K38" i="1"/>
  <c r="I38" i="1"/>
  <c r="K28" i="3"/>
  <c r="L28" i="3"/>
  <c r="K13" i="3"/>
  <c r="G23" i="1"/>
  <c r="L26" i="3"/>
  <c r="G36" i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J24" i="1"/>
  <c r="K24" i="1"/>
  <c r="J35" i="1"/>
  <c r="K35" i="1"/>
  <c r="J39" i="1"/>
  <c r="K39" i="1"/>
  <c r="G16" i="1"/>
  <c r="J33" i="1"/>
  <c r="K33" i="1"/>
  <c r="G32" i="1"/>
  <c r="G38" i="1"/>
  <c r="G19" i="1"/>
  <c r="G21" i="1"/>
  <c r="G24" i="1"/>
  <c r="G27" i="1"/>
  <c r="G28" i="1"/>
  <c r="G29" i="1"/>
  <c r="G34" i="1"/>
  <c r="H36" i="1"/>
  <c r="J29" i="1"/>
  <c r="K29" i="1"/>
  <c r="J14" i="1"/>
  <c r="K14" i="1"/>
  <c r="J15" i="1"/>
  <c r="K15" i="1"/>
  <c r="J18" i="1"/>
  <c r="K18" i="1"/>
  <c r="J12" i="1"/>
  <c r="K12" i="1"/>
  <c r="J25" i="1"/>
  <c r="K25" i="1"/>
  <c r="J32" i="1"/>
  <c r="K32" i="1"/>
  <c r="J19" i="1"/>
  <c r="K19" i="1"/>
  <c r="J31" i="1"/>
  <c r="K31" i="1"/>
  <c r="J21" i="1"/>
  <c r="K21" i="1"/>
  <c r="J30" i="1"/>
  <c r="K30" i="1"/>
  <c r="J22" i="1"/>
  <c r="K22" i="1"/>
  <c r="J17" i="1"/>
  <c r="K17" i="1"/>
  <c r="J13" i="1"/>
  <c r="K13" i="1"/>
  <c r="J20" i="1"/>
  <c r="K20" i="1"/>
  <c r="J34" i="1"/>
  <c r="K34" i="1"/>
  <c r="J23" i="1"/>
  <c r="K23" i="1"/>
  <c r="J16" i="1"/>
  <c r="K16" i="1"/>
  <c r="J37" i="1"/>
  <c r="K37" i="1"/>
  <c r="J36" i="1"/>
  <c r="K36" i="1"/>
  <c r="H34" i="1"/>
  <c r="J26" i="1"/>
  <c r="K26" i="1"/>
  <c r="J27" i="1"/>
  <c r="K27" i="1"/>
  <c r="J28" i="1"/>
  <c r="K28" i="1"/>
  <c r="H32" i="1"/>
  <c r="H28" i="1"/>
  <c r="H31" i="1"/>
  <c r="C21" i="2"/>
  <c r="H19" i="1"/>
  <c r="C9" i="2"/>
  <c r="H25" i="1"/>
  <c r="C15" i="2"/>
  <c r="C22" i="2"/>
  <c r="C27" i="2"/>
  <c r="C6" i="2"/>
  <c r="C18" i="2"/>
  <c r="C26" i="2"/>
  <c r="C14" i="2"/>
  <c r="C23" i="2"/>
  <c r="C24" i="2"/>
  <c r="C13" i="2"/>
  <c r="C11" i="2"/>
  <c r="C28" i="2"/>
  <c r="C19" i="2"/>
  <c r="C17" i="2"/>
</calcChain>
</file>

<file path=xl/sharedStrings.xml><?xml version="1.0" encoding="utf-8"?>
<sst xmlns="http://schemas.openxmlformats.org/spreadsheetml/2006/main" count="182" uniqueCount="125">
  <si>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</si>
  <si>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</si>
  <si>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</si>
  <si>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</si>
  <si>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</si>
  <si>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</si>
  <si>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</si>
  <si>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</si>
  <si>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</si>
  <si>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</si>
  <si>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</si>
  <si>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</si>
  <si>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</si>
  <si>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</si>
  <si>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</si>
  <si>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</si>
  <si>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</si>
  <si>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</si>
  <si>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</si>
  <si>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</si>
  <si>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</si>
  <si>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</si>
  <si>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</si>
  <si>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</si>
  <si>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</si>
  <si>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</si>
  <si>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</si>
  <si>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</si>
  <si>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</si>
  <si>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</si>
  <si>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</si>
  <si>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</si>
  <si>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</si>
  <si>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</si>
  <si>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</si>
  <si>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</si>
  <si>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</si>
  <si>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</si>
  <si>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</si>
  <si>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</si>
  <si>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</si>
  <si>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</si>
  <si>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</si>
  <si>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</si>
  <si>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</si>
  <si>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</si>
  <si>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</si>
  <si>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</si>
  <si>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</si>
  <si>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</si>
  <si>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</si>
  <si>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</si>
  <si>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</si>
  <si>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</si>
  <si>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</si>
  <si>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</si>
  <si>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</si>
  <si>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</si>
  <si>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</si>
  <si>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</si>
  <si>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</si>
  <si>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</si>
  <si>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</si>
  <si>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</si>
  <si>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</si>
  <si>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</si>
  <si>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</si>
  <si>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J 80</t>
  </si>
  <si>
    <t>Rosanna</t>
  </si>
  <si>
    <t>Op-ned bane</t>
  </si>
  <si>
    <t>Enjoy</t>
  </si>
  <si>
    <t>Kanok</t>
  </si>
  <si>
    <t>DH mål</t>
  </si>
  <si>
    <t>Sek.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</si>
  <si>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</si>
  <si>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</si>
  <si>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</si>
  <si>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</si>
  <si>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</si>
  <si>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</si>
  <si>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</si>
  <si>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</si>
  <si>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</si>
  <si>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</si>
  <si>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</si>
  <si>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</si>
  <si>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</si>
  <si>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</si>
  <si>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</si>
  <si>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</si>
  <si>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</si>
  <si>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</si>
  <si>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</si>
  <si>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</si>
  <si>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</si>
  <si>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</si>
  <si>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</si>
  <si>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</si>
  <si>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</si>
  <si>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</si>
  <si>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</si>
  <si>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</si>
  <si>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</si>
  <si>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</si>
  <si>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</si>
  <si>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</si>
  <si>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</si>
  <si>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</si>
  <si>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</si>
  <si>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</si>
  <si>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</si>
  <si>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</si>
  <si>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Miss Grey</t>
  </si>
  <si>
    <t>L23</t>
  </si>
  <si>
    <t>Fru Brøgger</t>
  </si>
  <si>
    <t>mangler</t>
  </si>
  <si>
    <t>Luffe 37</t>
  </si>
  <si>
    <t>Skuld IV</t>
  </si>
  <si>
    <t>x</t>
  </si>
  <si>
    <t>Gilberg</t>
  </si>
  <si>
    <t>Snehvide</t>
  </si>
  <si>
    <t>Certifikat</t>
  </si>
  <si>
    <t>#certifikat</t>
  </si>
  <si>
    <t>beregnet</t>
  </si>
  <si>
    <t>Xalina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</si>
</sst>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Border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40"/>
  <sheetViews>
    <sheetView tabSelected="1" zoomScaleNormal="100" workbookViewId="0" xr3:uid="{AEA406A1-0E4B-5B11-9CD5-51D6E497D94C}">
      <selection activeCell="E41" sqref="E41"/>
    </sheetView>
  </sheetViews>
  <sheetFormatPr defaultColWidth="9.16796875" defaultRowHeight="12.75" customHeight="1" x14ac:dyDescent="0.15"/>
  <cols>
    <col min="1" max="1" width="15.5078125" customWidth="1"/>
    <col min="2" max="2" width="18.609375" customWidth="1"/>
    <col min="3" max="3" width="9.4375" style="80" bestFit="1" customWidth="1"/>
    <col min="4" max="4" width="7.55078125" bestFit="1" customWidth="1"/>
    <col min="5" max="5" width="19.6875" customWidth="1"/>
    <col min="6" max="6" width="9.9765625" customWidth="1"/>
    <col min="7" max="7" width="12" customWidth="1"/>
    <col min="8" max="8" width="14.0234375" customWidth="1"/>
    <col min="9" max="9" width="9.84375" customWidth="1"/>
    <col min="10" max="11" width="9.16796875" customWidth="1"/>
    <col min="13" max="13" width="28.453125" bestFit="1" customWidth="1"/>
  </cols>
  <sheetData>
    <row r="1" spans="1:14" ht="15" customHeight="1" x14ac:dyDescent="0.15">
      <c r="A1" s="1"/>
      <c r="B1" s="1"/>
      <c r="C1" s="79"/>
      <c r="F1" s="1"/>
      <c r="H1" s="1"/>
      <c r="I1" s="1"/>
    </row>
    <row r="2" spans="1:14" ht="13.5" thickBot="1" x14ac:dyDescent="0.2">
      <c r="A2" s="2" t="s">
        <v>12</v>
      </c>
      <c r="B2" s="78">
        <v>43334</v>
      </c>
      <c r="C2" s="79"/>
      <c r="D2" s="30"/>
      <c r="E2" s="4" t="s">
        <v>97</v>
      </c>
      <c r="F2" s="46">
        <v>0.79166666666666663</v>
      </c>
      <c r="G2" s="5" t="s">
        <v>16</v>
      </c>
      <c r="H2" s="47">
        <v>6.19</v>
      </c>
      <c r="I2" s="52" t="s">
        <v>54</v>
      </c>
      <c r="J2" s="3"/>
    </row>
    <row r="3" spans="1:14" x14ac:dyDescent="0.15">
      <c r="A3" s="6"/>
      <c r="B3" s="6"/>
      <c r="C3" s="79"/>
      <c r="D3" s="26"/>
      <c r="E3" s="1"/>
      <c r="F3" s="6"/>
      <c r="H3" s="6"/>
      <c r="I3" s="6"/>
      <c r="M3" s="39" t="s">
        <v>100</v>
      </c>
    </row>
    <row r="4" spans="1:14" x14ac:dyDescent="0.15">
      <c r="A4" s="2" t="s">
        <v>55</v>
      </c>
      <c r="B4" s="44">
        <v>825.8</v>
      </c>
      <c r="D4" s="25"/>
      <c r="E4" s="86" t="s">
        <v>20</v>
      </c>
      <c r="F4" s="87"/>
      <c r="G4" s="7"/>
      <c r="H4" s="88" t="s">
        <v>69</v>
      </c>
      <c r="I4" s="87"/>
      <c r="J4" s="3"/>
      <c r="M4" s="40" t="s">
        <v>101</v>
      </c>
    </row>
    <row r="5" spans="1:14" x14ac:dyDescent="0.15">
      <c r="A5" s="6"/>
      <c r="B5" s="8"/>
      <c r="C5" s="79"/>
      <c r="D5" s="12">
        <v>1</v>
      </c>
      <c r="E5" s="48" t="s">
        <v>19</v>
      </c>
      <c r="F5" s="49" t="s">
        <v>31</v>
      </c>
      <c r="G5" s="5">
        <v>4</v>
      </c>
      <c r="H5" s="9" t="s">
        <v>63</v>
      </c>
      <c r="I5" s="10" t="s">
        <v>15</v>
      </c>
      <c r="J5" s="3"/>
      <c r="M5" s="40" t="s">
        <v>102</v>
      </c>
    </row>
    <row r="6" spans="1:14" ht="13.5" thickBot="1" x14ac:dyDescent="0.2">
      <c r="A6" s="2" t="s">
        <v>64</v>
      </c>
      <c r="B6" s="45">
        <v>5</v>
      </c>
      <c r="C6" s="79"/>
      <c r="D6" s="12">
        <v>2</v>
      </c>
      <c r="E6" s="48" t="s">
        <v>66</v>
      </c>
      <c r="F6" s="49" t="s">
        <v>33</v>
      </c>
      <c r="G6" s="5">
        <v>5</v>
      </c>
      <c r="H6" s="9" t="s">
        <v>62</v>
      </c>
      <c r="I6" s="10" t="s">
        <v>14</v>
      </c>
      <c r="J6" s="3"/>
      <c r="M6" s="41" t="s">
        <v>103</v>
      </c>
    </row>
    <row r="7" spans="1:14" x14ac:dyDescent="0.15">
      <c r="A7" s="11"/>
      <c r="B7" s="11"/>
      <c r="C7" s="79"/>
      <c r="D7" s="12">
        <v>3</v>
      </c>
      <c r="E7" s="48" t="s">
        <v>23</v>
      </c>
      <c r="F7" s="49" t="s">
        <v>34</v>
      </c>
      <c r="G7" s="5">
        <v>6</v>
      </c>
      <c r="H7" s="9" t="s">
        <v>26</v>
      </c>
      <c r="I7" s="10" t="s">
        <v>17</v>
      </c>
      <c r="J7" s="3"/>
    </row>
    <row r="8" spans="1:14" x14ac:dyDescent="0.15">
      <c r="A8" s="89" t="s">
        <v>39</v>
      </c>
      <c r="B8" s="1"/>
      <c r="C8" s="79"/>
      <c r="D8" s="12">
        <v>7</v>
      </c>
      <c r="E8" s="50"/>
      <c r="F8" s="51" t="s">
        <v>43</v>
      </c>
      <c r="G8" s="5">
        <v>8</v>
      </c>
      <c r="H8" s="14"/>
      <c r="I8" s="10" t="s">
        <v>9</v>
      </c>
      <c r="J8" s="3"/>
    </row>
    <row r="9" spans="1:14" x14ac:dyDescent="0.15">
      <c r="A9" s="90"/>
      <c r="B9" s="74">
        <v>43228</v>
      </c>
      <c r="C9" s="79"/>
      <c r="D9" s="24"/>
      <c r="E9" s="11"/>
      <c r="F9" s="11"/>
      <c r="H9" s="11"/>
      <c r="I9" s="11"/>
    </row>
    <row r="10" spans="1:14" x14ac:dyDescent="0.15">
      <c r="A10" s="1"/>
      <c r="B10" s="6"/>
      <c r="C10" s="81"/>
      <c r="D10" s="1"/>
      <c r="E10" s="1"/>
      <c r="F10" s="1"/>
      <c r="G10" s="1"/>
      <c r="H10" s="1"/>
      <c r="I10" s="1"/>
      <c r="J10" s="1"/>
      <c r="K10" s="1"/>
    </row>
    <row r="11" spans="1:14" x14ac:dyDescent="0.15">
      <c r="A11" s="15" t="s">
        <v>57</v>
      </c>
      <c r="B11" s="15" t="s">
        <v>96</v>
      </c>
      <c r="C11" s="28" t="s">
        <v>80</v>
      </c>
      <c r="D11" s="16" t="s">
        <v>72</v>
      </c>
      <c r="E11" s="17" t="s">
        <v>32</v>
      </c>
      <c r="F11" s="28" t="s">
        <v>25</v>
      </c>
      <c r="G11" s="28" t="s">
        <v>22</v>
      </c>
      <c r="H11" s="17" t="s">
        <v>5</v>
      </c>
      <c r="I11" s="15" t="s">
        <v>24</v>
      </c>
      <c r="J11" s="15" t="s">
        <v>41</v>
      </c>
      <c r="K11" s="15" t="s">
        <v>4</v>
      </c>
    </row>
    <row r="12" spans="1:14" hidden="1" x14ac:dyDescent="0.15">
      <c r="A12" s="2" t="str">
        <f>IF((D12&gt;0.5),Måltal!A2,"    ")</f>
        <v>Ostindiefareren</v>
      </c>
      <c r="B12" s="2" t="str">
        <f>IF((D12&gt;0.5),Måltal!B2,"     ")</f>
        <v>IF</v>
      </c>
      <c r="C12" s="8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883.4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6.3287037037037031E-2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15">
      <c r="A13" s="2" t="str">
        <f>IF((D13&gt;0.5),Måltal!A3,"    ")</f>
        <v>Iyja</v>
      </c>
      <c r="B13" s="2" t="str">
        <f>IF((D13&gt;0.5),Måltal!B3,"     ")</f>
        <v>B 31</v>
      </c>
      <c r="C13" s="82" t="s">
        <v>81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836.2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5.9907407407407409E-2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15">
      <c r="A14" s="2" t="str">
        <f>IF((D14&gt;0.5),Måltal!A4,"    ")</f>
        <v>Kanok</v>
      </c>
      <c r="B14" s="2" t="str">
        <f>IF((D14&gt;0.5),Måltal!B4,"     ")</f>
        <v>Bianca 28</v>
      </c>
      <c r="C14" s="82" t="s">
        <v>82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843.8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6.0451388888888895E-2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15">
      <c r="A15" s="2" t="str">
        <f>IF((D15&gt;0.5),Måltal!A5,"    ")</f>
        <v>Alice III</v>
      </c>
      <c r="B15" s="2" t="str">
        <f>IF((D15&gt;0.5),Måltal!B5,"     ")</f>
        <v>Fenix</v>
      </c>
      <c r="C15" s="82" t="s">
        <v>83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824.4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5.9062499999999997E-2</v>
      </c>
      <c r="J15" s="19">
        <f>IF((Beregninger!M5&gt;1),TIME(Beregninger!S5,Beregninger!U5,Beregninger!V5),"  ")</f>
        <v>1.0416666666666667E-4</v>
      </c>
      <c r="K15" s="19">
        <f>IF((Beregninger!M5&gt;1),(J15+$F$2),"  ")</f>
        <v>0.79177083333333331</v>
      </c>
    </row>
    <row r="16" spans="1:14" hidden="1" x14ac:dyDescent="0.15">
      <c r="A16" s="2" t="str">
        <f>IF((D16&gt;0.5),Måltal!A6,"    ")</f>
        <v>Gonzo</v>
      </c>
      <c r="B16" s="2" t="str">
        <f>IF((D16&gt;0.5),Måltal!B6,"     ")</f>
        <v>Express</v>
      </c>
      <c r="C16" s="8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794.4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5.6909722222222216E-2</v>
      </c>
      <c r="J16" s="19">
        <f>IF((Beregninger!M6&gt;1),TIME(Beregninger!S6,Beregninger!U6,Beregninger!V6),"  ")</f>
        <v>2.2453703703703702E-3</v>
      </c>
      <c r="K16" s="19">
        <f>IF((Beregninger!M6&gt;1),(J16+$F$2),"  ")</f>
        <v>0.79391203703703705</v>
      </c>
      <c r="M16" s="29"/>
      <c r="N16" s="29"/>
    </row>
    <row r="17" spans="1:14" hidden="1" x14ac:dyDescent="0.15">
      <c r="A17" s="2" t="str">
        <f>IF((D17&gt;0.5),Måltal!A7,"    ")</f>
        <v>Granaten</v>
      </c>
      <c r="B17" s="2" t="str">
        <f>IF((D17&gt;0.5),Måltal!B7,"     ")</f>
        <v>Granada 27</v>
      </c>
      <c r="C17" s="8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811.2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5.8113425925925923E-2</v>
      </c>
      <c r="J17" s="19">
        <f>IF((Beregninger!M7&gt;1),TIME(Beregninger!S7,Beregninger!U7,Beregninger!V7),"  ")</f>
        <v>1.0416666666666667E-3</v>
      </c>
      <c r="K17" s="19">
        <f>IF((Beregninger!M7&gt;1),(J17+$F$2),"  ")</f>
        <v>0.79270833333333335</v>
      </c>
      <c r="N17" s="29"/>
    </row>
    <row r="18" spans="1:14" hidden="1" x14ac:dyDescent="0.15">
      <c r="A18" s="2" t="str">
        <f>IF((D18&gt;0.5),Måltal!A8,"    ")</f>
        <v>Kizzy</v>
      </c>
      <c r="B18" s="2" t="str">
        <f>IF((D18&gt;0.5),Måltal!B8,"     ")</f>
        <v>Larsen 28</v>
      </c>
      <c r="C18" s="82" t="s">
        <v>84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784.4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5.6192129629629634E-2</v>
      </c>
      <c r="J18" s="19">
        <f>IF((Beregninger!M8&gt;1),TIME(Beregninger!S8,Beregninger!U8,Beregninger!V8),"  ")</f>
        <v>2.9629629629629628E-3</v>
      </c>
      <c r="K18" s="19">
        <f>IF((Beregninger!M8&gt;1),(J18+$F$2),"  ")</f>
        <v>0.79462962962962957</v>
      </c>
      <c r="N18" s="29"/>
    </row>
    <row r="19" spans="1:14" x14ac:dyDescent="0.15">
      <c r="A19" s="37" t="str">
        <f>IF((D19&gt;0.5),Måltal!A9,"    ")</f>
        <v>Sunshine</v>
      </c>
      <c r="B19" s="2" t="str">
        <f>IF((D19&gt;0.5),Måltal!B9,"     ")</f>
        <v>Faurby 36</v>
      </c>
      <c r="C19" s="8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730.4</v>
      </c>
      <c r="E19" s="27">
        <v>0.84629629629629621</v>
      </c>
      <c r="F19" s="27">
        <f t="shared" si="0"/>
        <v>5.4629629629629584E-2</v>
      </c>
      <c r="G19" s="27">
        <f>IF((E19&gt;$F$2),TIME(Beregninger!I9,Beregninger!K9,Beregninger!L9),"  ")</f>
        <v>6.1458333333333337E-2</v>
      </c>
      <c r="H19" s="20">
        <f t="shared" si="1"/>
        <v>7</v>
      </c>
      <c r="I19" s="19">
        <f>IF((Beregninger!M9&gt;1),TIME(Beregninger!N9,Beregninger!P9,Beregninger!Q9),"  ")</f>
        <v>5.2326388888888888E-2</v>
      </c>
      <c r="J19" s="19">
        <f>IF((Beregninger!M9&gt;1),TIME(Beregninger!S9,Beregninger!U9,Beregninger!V9),"  ")</f>
        <v>6.8402777777777776E-3</v>
      </c>
      <c r="K19" s="19">
        <f>IF((Beregninger!M9&gt;1),(J19+$F$2),"  ")</f>
        <v>0.79850694444444437</v>
      </c>
      <c r="M19" s="29"/>
      <c r="N19" s="29"/>
    </row>
    <row r="20" spans="1:14" hidden="1" x14ac:dyDescent="0.15">
      <c r="A20" s="37" t="str">
        <f>IF((D20&gt;0.5),Måltal!A10,"    ")</f>
        <v>Bonemine</v>
      </c>
      <c r="B20" s="2" t="str">
        <f>IF((D20&gt;0.5),Måltal!B10,"     ")</f>
        <v>Beneteau 423</v>
      </c>
      <c r="C20" s="8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705.2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5.0520833333333327E-2</v>
      </c>
      <c r="J20" s="19">
        <f>IF((Beregninger!M10&gt;1),TIME(Beregninger!S10,Beregninger!U10,Beregninger!V10),"  ")</f>
        <v>8.6458333333333335E-3</v>
      </c>
      <c r="K20" s="19">
        <f>IF((Beregninger!M10&gt;1),(J20+$F$2),"  ")</f>
        <v>0.80031249999999998</v>
      </c>
      <c r="N20" s="29"/>
    </row>
    <row r="21" spans="1:14" hidden="1" x14ac:dyDescent="0.15">
      <c r="A21" s="37" t="str">
        <f>IF((D21&gt;0.5),Måltal!A11,"    ")</f>
        <v>10-nas</v>
      </c>
      <c r="B21" s="2" t="str">
        <f>IF((D21&gt;0.5),Måltal!B11,"     ")</f>
        <v>Banner 30</v>
      </c>
      <c r="C21" s="8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737.8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5.28587962962963E-2</v>
      </c>
      <c r="J21" s="19">
        <f>IF((Beregninger!M11&gt;1),TIME(Beregninger!S11,Beregninger!U11,Beregninger!V11),"  ")</f>
        <v>6.3078703703703708E-3</v>
      </c>
      <c r="K21" s="19">
        <f>IF((Beregninger!M11&gt;1),(J21+$F$2),"  ")</f>
        <v>0.79797453703703702</v>
      </c>
      <c r="M21" s="29"/>
      <c r="N21" s="29"/>
    </row>
    <row r="22" spans="1:14" hidden="1" x14ac:dyDescent="0.15">
      <c r="A22" s="37" t="str">
        <f>IF((D22&gt;0.5),Måltal!A12,"    ")</f>
        <v>Next</v>
      </c>
      <c r="B22" s="2" t="str">
        <f>IF((D22&gt;0.5),Måltal!B12,"     ")</f>
        <v>X342</v>
      </c>
      <c r="C22" s="8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5.3263888888888888E-2</v>
      </c>
      <c r="J22" s="19">
        <f>IF((Beregninger!M12&gt;1),TIME(Beregninger!S12,Beregninger!U12,Beregninger!V12),"  ")</f>
        <v>5.9027777777777776E-3</v>
      </c>
      <c r="K22" s="19">
        <f>IF((Beregninger!M12&gt;1),(J22+$F$2),"  ")</f>
        <v>0.79756944444444444</v>
      </c>
      <c r="N22" s="29"/>
    </row>
    <row r="23" spans="1:14" x14ac:dyDescent="0.15">
      <c r="A23" s="77" t="str">
        <f>IF((D23&gt;0.5),Måltal!A13,"    ")</f>
        <v>Kvadrat</v>
      </c>
      <c r="B23" s="2" t="str">
        <f>IF((D23&gt;0.5),Måltal!B13,"     ")</f>
        <v>Marina 36</v>
      </c>
      <c r="C23" s="8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621.79999999999995</v>
      </c>
      <c r="E23" s="27"/>
      <c r="F23" s="27" t="str">
        <f t="shared" si="0"/>
        <v xml:space="preserve">  </v>
      </c>
      <c r="G23" s="27" t="str">
        <f>IF((E23&gt;$F$2),TIME(Beregninger!I13,Beregninger!K13,Beregninger!L13),"  ")</f>
        <v xml:space="preserve">  </v>
      </c>
      <c r="H23" s="20" t="str">
        <f t="shared" si="1"/>
        <v>DNS</v>
      </c>
      <c r="I23" s="19">
        <f>IF((Beregninger!M13&gt;1),TIME(Beregninger!N13,Beregninger!P13,Beregninger!Q13),"  ")</f>
        <v>4.4548611111111108E-2</v>
      </c>
      <c r="J23" s="19">
        <f>IF((Beregninger!M13&gt;1),TIME(Beregninger!S13,Beregninger!U13,Beregninger!V13),"  ")</f>
        <v>1.4618055555555556E-2</v>
      </c>
      <c r="K23" s="19">
        <f>IF((Beregninger!M13&gt;1),(J23+$F$2),"  ")</f>
        <v>0.80628472222222214</v>
      </c>
      <c r="N23" s="29"/>
    </row>
    <row r="24" spans="1:14" x14ac:dyDescent="0.15">
      <c r="A24" s="76" t="str">
        <f>IF((D24&gt;0.5),Måltal!A14,"    ")</f>
        <v>Skuld IV</v>
      </c>
      <c r="B24" s="2" t="str">
        <f>IF((D24&gt;0.5),Måltal!B14,"     ")</f>
        <v>Luffe 37</v>
      </c>
      <c r="C24" s="8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709.4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5">
        <f>IF((Beregninger!M14&gt;1),TIME(Beregninger!N14,Beregninger!P14,Beregninger!Q14),"  ")</f>
        <v>5.0821759259259254E-2</v>
      </c>
      <c r="J24" s="75">
        <f>IF((Beregninger!M14&gt;1),TIME(Beregninger!S14,Beregninger!U14,Beregninger!V14),"  ")</f>
        <v>8.3449074074074085E-3</v>
      </c>
      <c r="K24" s="75">
        <f>IF((Beregninger!M14&gt;1),(J24+$F$2),"  ")</f>
        <v>0.80001157407407408</v>
      </c>
      <c r="N24" s="29"/>
    </row>
    <row r="25" spans="1:14" x14ac:dyDescent="0.15">
      <c r="A25" s="37" t="str">
        <f>IF((D25&gt;0.5),Måltal!A15,"    ")</f>
        <v>Heolix</v>
      </c>
      <c r="B25" s="2" t="str">
        <f>IF((D25&gt;0.5),Måltal!B15,"     ")</f>
        <v>X-34</v>
      </c>
      <c r="C25" s="8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693.6</v>
      </c>
      <c r="E25" s="53">
        <v>0.8391319444444445</v>
      </c>
      <c r="F25" s="27">
        <f t="shared" si="0"/>
        <v>4.746527777777787E-2</v>
      </c>
      <c r="G25" s="27">
        <f>IF((E25&gt;$F$2),TIME(Beregninger!I15,Beregninger!K15,Beregninger!L15),"  ")</f>
        <v>5.693287037037037E-2</v>
      </c>
      <c r="H25" s="20">
        <f t="shared" si="1"/>
        <v>3</v>
      </c>
      <c r="I25" s="19">
        <f>IF((Beregninger!M15&gt;1),TIME(Beregninger!N15,Beregninger!P15,Beregninger!Q15),"  ")</f>
        <v>4.9687499999999996E-2</v>
      </c>
      <c r="J25" s="19">
        <f>IF((Beregninger!M15&gt;1),TIME(Beregninger!S15,Beregninger!U15,Beregninger!V15),"  ")</f>
        <v>9.4675925925925917E-3</v>
      </c>
      <c r="K25" s="19">
        <f>IF((Beregninger!M15&gt;1),(J25+$F$2),"  ")</f>
        <v>0.80113425925925918</v>
      </c>
      <c r="M25" s="29"/>
      <c r="N25" s="29"/>
    </row>
    <row r="26" spans="1:14" hidden="1" x14ac:dyDescent="0.15">
      <c r="A26" s="37" t="str">
        <f>IF((D26&gt;0.5),Måltal!A16,"    ")</f>
        <v>Enjoy</v>
      </c>
      <c r="B26" s="2" t="str">
        <f>IF((D26&gt;0.5),Måltal!B16,"     ")</f>
        <v>J 80</v>
      </c>
      <c r="C26" s="8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755.4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5.4120370370370374E-2</v>
      </c>
      <c r="J26" s="19">
        <f>IF((Beregninger!M16&gt;1),TIME(Beregninger!S16,Beregninger!U16,Beregninger!V16),"  ")</f>
        <v>5.0462962962962961E-3</v>
      </c>
      <c r="K26" s="19">
        <f>IF((Beregninger!M16&gt;1),(J26+$F$2),"  ")</f>
        <v>0.7967129629629629</v>
      </c>
      <c r="N26" s="29"/>
    </row>
    <row r="27" spans="1:14" hidden="1" x14ac:dyDescent="0.15">
      <c r="A27" s="37" t="str">
        <f>IF((D27&gt;0.5),Måltal!A17,"    ")</f>
        <v>Gøg og Gokke</v>
      </c>
      <c r="B27" s="2" t="str">
        <f>IF((D27&gt;0.5),Måltal!B17,"     ")</f>
        <v>Mosquito 85</v>
      </c>
      <c r="C27" s="8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786.6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5.635416666666667E-2</v>
      </c>
      <c r="J27" s="19">
        <f>IF((Beregninger!M17&gt;1),TIME(Beregninger!S17,Beregninger!U17,Beregninger!V17),"  ")</f>
        <v>2.8124999999999995E-3</v>
      </c>
      <c r="K27" s="19">
        <f>IF((Beregninger!M17&gt;1),(J27+$F$2),"  ")</f>
        <v>0.79447916666666663</v>
      </c>
      <c r="N27" s="29"/>
    </row>
    <row r="28" spans="1:14" x14ac:dyDescent="0.15">
      <c r="A28" s="37" t="str">
        <f>IF((D28&gt;0.5),Måltal!A18,"    ")</f>
        <v>Chebec</v>
      </c>
      <c r="B28" s="2" t="str">
        <f>IF((D28&gt;0.5),Måltal!B18,"     ")</f>
        <v>Dynamic 35</v>
      </c>
      <c r="C28" s="8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670.8</v>
      </c>
      <c r="E28" s="54">
        <v>0.84089120370370374</v>
      </c>
      <c r="F28" s="27">
        <f t="shared" si="0"/>
        <v>4.9224537037037108E-2</v>
      </c>
      <c r="G28" s="27">
        <f>IF((E28&gt;$F$2),TIME(Beregninger!I18,Beregninger!K18,Beregninger!L18),"  ")</f>
        <v>6.0324074074074079E-2</v>
      </c>
      <c r="H28" s="20">
        <f t="shared" si="1"/>
        <v>6</v>
      </c>
      <c r="I28" s="19">
        <f>IF((Beregninger!M18&gt;1),TIME(Beregninger!N18,Beregninger!P18,Beregninger!Q18),"  ")</f>
        <v>4.8055555555555553E-2</v>
      </c>
      <c r="J28" s="19">
        <f>IF((Beregninger!M18&gt;1),TIME(Beregninger!S18,Beregninger!U18,Beregninger!V18),"  ")</f>
        <v>1.1099537037037038E-2</v>
      </c>
      <c r="K28" s="19">
        <f>IF((Beregninger!M18&gt;1),(J28+$F$2),"  ")</f>
        <v>0.80276620370370366</v>
      </c>
      <c r="N28" s="29"/>
    </row>
    <row r="29" spans="1:14" hidden="1" x14ac:dyDescent="0.15">
      <c r="A29" s="37" t="str">
        <f>IF((D29&gt;0.5),Måltal!A19,"    ")</f>
        <v>Diva</v>
      </c>
      <c r="B29" s="2" t="str">
        <f>IF((D29&gt;0.5),Måltal!B19,"     ")</f>
        <v>Grand Soleil 40</v>
      </c>
      <c r="C29" s="8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675.4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4.83912037037037E-2</v>
      </c>
      <c r="J29" s="19">
        <f>IF((Beregninger!M19&gt;1),TIME(Beregninger!S19,Beregninger!U19,Beregninger!V19),"  ")</f>
        <v>1.0775462962962964E-2</v>
      </c>
      <c r="K29" s="19">
        <f>IF((Beregninger!M19&gt;1),(J29+$F$2),"  ")</f>
        <v>0.80244212962962957</v>
      </c>
      <c r="N29" s="29"/>
    </row>
    <row r="30" spans="1:14" hidden="1" x14ac:dyDescent="0.15">
      <c r="A30" s="37" t="str">
        <f>IF((D30&gt;0.5),Måltal!A20,"    ")</f>
        <v>Rosanna</v>
      </c>
      <c r="B30" s="2" t="str">
        <f>IF((D30&gt;0.5),Måltal!B20,"     ")</f>
        <v>Luffe 43</v>
      </c>
      <c r="C30" s="8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659.2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4.7222222222222221E-2</v>
      </c>
      <c r="J30" s="19">
        <f>IF((Beregninger!M20&gt;1),TIME(Beregninger!S20,Beregninger!U20,Beregninger!V20),"  ")</f>
        <v>1.1932870370370371E-2</v>
      </c>
      <c r="K30" s="19">
        <f>IF((Beregninger!M20&gt;1),(J30+$F$2),"  ")</f>
        <v>0.80359953703703701</v>
      </c>
      <c r="N30" s="29"/>
    </row>
    <row r="31" spans="1:14" x14ac:dyDescent="0.15">
      <c r="A31" s="37" t="s">
        <v>120</v>
      </c>
      <c r="B31" s="2" t="str">
        <f>IF((D31&gt;0.5),Måltal!B21,"     ")</f>
        <v>H-båd</v>
      </c>
      <c r="C31" s="82">
        <v>385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825.8</v>
      </c>
      <c r="E31" s="27">
        <v>0.84739583333333324</v>
      </c>
      <c r="F31" s="27">
        <f t="shared" si="0"/>
        <v>5.5729166666666607E-2</v>
      </c>
      <c r="G31" s="27">
        <f>IF((E31&gt;$F$2),TIME(Beregninger!I21,Beregninger!K21,Beregninger!L21),"  ")</f>
        <v>5.5729166666666663E-2</v>
      </c>
      <c r="H31" s="20">
        <f t="shared" si="1"/>
        <v>1</v>
      </c>
      <c r="I31" s="19">
        <f>IF((Beregninger!M21&gt;1),TIME(Beregninger!N21,Beregninger!P21,Beregninger!Q21),"  ")</f>
        <v>5.9166666666666666E-2</v>
      </c>
      <c r="J31" s="19">
        <f>IF((Beregninger!M21&gt;1),TIME(Beregninger!S21,Beregninger!U21,Beregninger!V21),"  ")</f>
        <v>0</v>
      </c>
      <c r="K31" s="19">
        <f>IF((Beregninger!M21&gt;1),(J31+$F$2),"  ")</f>
        <v>0.79166666666666663</v>
      </c>
      <c r="N31" s="29"/>
    </row>
    <row r="32" spans="1:14" ht="12.75" customHeight="1" x14ac:dyDescent="0.15">
      <c r="A32" s="37" t="str">
        <f>IF((D32&gt;0.5),Måltal!A22,"    ")</f>
        <v>Gilbjerg</v>
      </c>
      <c r="B32" s="2" t="str">
        <f>IF((D32&gt;0.5),Måltal!B22,"     ")</f>
        <v>H-båd</v>
      </c>
      <c r="C32" s="8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825.8</v>
      </c>
      <c r="E32" s="27">
        <v>0.8515625</v>
      </c>
      <c r="F32" s="27">
        <f t="shared" si="0"/>
        <v>5.989583333333337E-2</v>
      </c>
      <c r="G32" s="27">
        <f>IF((E32&gt;$F$2),TIME(Beregninger!I22,Beregninger!K22,Beregninger!L22),"  ")</f>
        <v>5.9895833333333336E-2</v>
      </c>
      <c r="H32" s="20">
        <f t="shared" si="1"/>
        <v>5</v>
      </c>
      <c r="I32" s="19">
        <f>IF((Beregninger!M22&gt;1),TIME(Beregninger!N22,Beregninger!P22,Beregninger!Q22),"  ")</f>
        <v>5.9166666666666666E-2</v>
      </c>
      <c r="J32" s="19">
        <f>IF((Beregninger!M22&gt;1),TIME(Beregninger!S22,Beregninger!U22,Beregninger!V22),"  ")</f>
        <v>0</v>
      </c>
      <c r="K32" s="19">
        <f>IF((Beregninger!M22&gt;1),(J32+$F$2),"  ")</f>
        <v>0.79166666666666663</v>
      </c>
      <c r="M32" s="29"/>
      <c r="N32" s="29"/>
    </row>
    <row r="33" spans="1:14" ht="12.75" customHeight="1" x14ac:dyDescent="0.15">
      <c r="A33" s="37" t="str">
        <f>IF((D33&gt;0.5),Måltal!A23,"    ")</f>
        <v>Den røde løber</v>
      </c>
      <c r="B33" s="2" t="str">
        <f>IF((D33&gt;0.5),Måltal!B23,"     ")</f>
        <v>H-båd</v>
      </c>
      <c r="C33" s="82">
        <v>94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825.8</v>
      </c>
      <c r="E33" s="27"/>
      <c r="F33" s="27" t="str">
        <f t="shared" si="0"/>
        <v xml:space="preserve">  </v>
      </c>
      <c r="G33" s="27" t="str">
        <f>IF((E33&gt;$F$2),TIME(Beregninger!I23,Beregninger!K23,Beregninger!L23),"  ")</f>
        <v xml:space="preserve">  </v>
      </c>
      <c r="H33" s="20" t="str">
        <f t="shared" si="1"/>
        <v>DNS</v>
      </c>
      <c r="I33" s="19">
        <f>IF((Beregninger!M23&gt;1),TIME(Beregninger!N23,Beregninger!P23,Beregninger!Q23),"  ")</f>
        <v>5.9166666666666666E-2</v>
      </c>
      <c r="J33" s="19">
        <f>IF((Beregninger!M23&gt;1),TIME(Beregninger!S23,Beregninger!U23,Beregninger!V23),"  ")</f>
        <v>0</v>
      </c>
      <c r="K33" s="19">
        <f>IF((Beregninger!M23&gt;1),(J33+$F$2),"  ")</f>
        <v>0.79166666666666663</v>
      </c>
      <c r="M33" s="29"/>
      <c r="N33" s="29"/>
    </row>
    <row r="34" spans="1:14" ht="12.75" customHeight="1" x14ac:dyDescent="0.15">
      <c r="A34" s="37" t="str">
        <f>IF((D34&gt;0.5),Måltal!A24,"    ")</f>
        <v>Danmark</v>
      </c>
      <c r="B34" s="2" t="str">
        <f>IF((D34&gt;0.5),Måltal!B24,"     ")</f>
        <v>H-båd</v>
      </c>
      <c r="C34" s="8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825.8</v>
      </c>
      <c r="E34" s="55">
        <v>0.84873842592592597</v>
      </c>
      <c r="F34" s="27">
        <f t="shared" si="0"/>
        <v>5.7071759259259336E-2</v>
      </c>
      <c r="G34" s="27">
        <f>IF((E34&gt;$F$2),TIME(Beregninger!I24,Beregninger!K24,Beregninger!L24),"  ")</f>
        <v>5.707175925925926E-2</v>
      </c>
      <c r="H34" s="20">
        <f t="shared" si="1"/>
        <v>4</v>
      </c>
      <c r="I34" s="19">
        <f>IF((Beregninger!M24&gt;1),TIME(Beregninger!N24,Beregninger!P24,Beregninger!Q24),"  ")</f>
        <v>5.9166666666666666E-2</v>
      </c>
      <c r="J34" s="19">
        <f>IF((Beregninger!M24&gt;1),TIME(Beregninger!S24,Beregninger!U24,Beregninger!V24),"  ")</f>
        <v>0</v>
      </c>
      <c r="K34" s="19">
        <f>IF((Beregninger!M24&gt;1),(J34+$F$2),"  ")</f>
        <v>0.79166666666666663</v>
      </c>
      <c r="M34" s="29"/>
      <c r="N34" s="29"/>
    </row>
    <row r="35" spans="1:14" ht="12.75" customHeight="1" x14ac:dyDescent="0.15">
      <c r="A35" s="37" t="str">
        <f>IF((D35&gt;0.5),Måltal!A25,"    ")</f>
        <v>Fru Brøgger</v>
      </c>
      <c r="B35" s="2" t="str">
        <f>IF((D35&gt;0.5),Måltal!B25,"     ")</f>
        <v>H-båd</v>
      </c>
      <c r="C35" s="82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825.8</v>
      </c>
      <c r="E35" s="56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1.7499999999999998E-2</v>
      </c>
      <c r="J35" s="19">
        <f>IF((Beregninger!M25&gt;1),TIME(Beregninger!S25,Beregninger!U25,Beregninger!V25),"  ")</f>
        <v>0</v>
      </c>
      <c r="K35" s="19">
        <f>IF((Beregninger!M25&gt;1),(J35+$F$2),"  ")</f>
        <v>0.79166666666666663</v>
      </c>
      <c r="M35" s="29"/>
      <c r="N35" s="29"/>
    </row>
    <row r="36" spans="1:14" ht="12.75" customHeight="1" x14ac:dyDescent="0.15">
      <c r="A36" s="37" t="str">
        <f>IF((D36&gt;0.5),Måltal!A26,"    ")</f>
        <v>S-Cape</v>
      </c>
      <c r="B36" s="2" t="str">
        <f>IF((D36&gt;0.5),Måltal!B26,"     ")</f>
        <v>Scan-kap 99</v>
      </c>
      <c r="C36" s="8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746.2</v>
      </c>
      <c r="E36" s="57">
        <v>0.84253472222222225</v>
      </c>
      <c r="F36" s="27">
        <f t="shared" si="0"/>
        <v>5.0868055555555625E-2</v>
      </c>
      <c r="G36" s="27">
        <f>IF((E36&gt;$F$2),TIME(Beregninger!I26,Beregninger!K26,Beregninger!L26),"  ")</f>
        <v>5.6562499999999995E-2</v>
      </c>
      <c r="H36" s="20">
        <f t="shared" si="1"/>
        <v>2</v>
      </c>
      <c r="I36" s="19">
        <f>IF((Beregninger!M26&gt;1),TIME(Beregninger!N26,Beregninger!P26,Beregninger!Q26),"  ")</f>
        <v>5.3460648148148153E-2</v>
      </c>
      <c r="J36" s="19">
        <f>IF((Beregninger!M26&gt;1),TIME(Beregninger!S26,Beregninger!U26,Beregninger!V26),"  ")</f>
        <v>5.7060185185185191E-3</v>
      </c>
      <c r="K36" s="19">
        <f>IF((Beregninger!M26&gt;1),(J36+$F$2),"  ")</f>
        <v>0.79737268518518511</v>
      </c>
      <c r="N36" s="29"/>
    </row>
    <row r="37" spans="1:14" ht="12.75" customHeight="1" x14ac:dyDescent="0.15">
      <c r="A37" s="37" t="str">
        <f>IF((D37&gt;0.5),Måltal!A27,"    ")</f>
        <v>Xalina</v>
      </c>
      <c r="B37" s="2" t="str">
        <f>IF((D37&gt;0.5),Måltal!B27,"     ")</f>
        <v>Scan-kap 99</v>
      </c>
      <c r="C37" s="8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749.2</v>
      </c>
      <c r="E37" s="58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5.3680555555555558E-2</v>
      </c>
      <c r="J37" s="19">
        <f>IF((Beregninger!M27&gt;1),TIME(Beregninger!S27,Beregninger!U27,Beregninger!V27),"  ")</f>
        <v>5.4861111111111117E-3</v>
      </c>
      <c r="K37" s="19">
        <f>IF((Beregninger!M27&gt;1),(J37+$F$2),"  ")</f>
        <v>0.79715277777777771</v>
      </c>
      <c r="L37" t="s">
        <v>118</v>
      </c>
    </row>
    <row r="38" spans="1:14" ht="12.75" hidden="1" customHeight="1" x14ac:dyDescent="0.15">
      <c r="A38" s="2" t="str">
        <f>IF((D38&gt;0.5),Måltal!A28,"    ")</f>
        <v>Tango for II</v>
      </c>
      <c r="B38" s="2" t="str">
        <f>IF((D38&gt;0.5),Måltal!B28,"     ")</f>
        <v>Centerline 40</v>
      </c>
      <c r="C38" s="8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661.4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4.7384259259259258E-2</v>
      </c>
      <c r="J38" s="19">
        <f>IF((Beregninger!M28&gt;1),TIME(Beregninger!S28,Beregninger!U28,Beregninger!V28),"  ")</f>
        <v>1.1782407407407406E-2</v>
      </c>
      <c r="K38" s="19">
        <f>IF((Beregninger!M28&gt;1),(J38+$F$2),"  ")</f>
        <v>0.80344907407407407</v>
      </c>
    </row>
    <row r="39" spans="1:14" ht="12.75" hidden="1" customHeight="1" x14ac:dyDescent="0.15">
      <c r="A39" s="2" t="str">
        <f>IF((D39&gt;0.5),Måltal!A29,"    ")</f>
        <v>Miss Grey</v>
      </c>
      <c r="B39" s="2" t="str">
        <f>IF((D39&gt;0.5),Måltal!B29,"     ")</f>
        <v>L23</v>
      </c>
      <c r="C39" s="8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827.4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5.9282407407407402E-2</v>
      </c>
      <c r="J39" s="19">
        <f>IF((Beregninger!M29&gt;1),TIME(Beregninger!S29,Beregninger!U29,Beregninger!V29),"  ")</f>
        <v>0</v>
      </c>
      <c r="K39" s="19">
        <f>IF((Beregninger!M29&gt;1),(J39+$F$2),"  ")</f>
        <v>0.79166666666666663</v>
      </c>
    </row>
    <row r="40" spans="1:14" ht="12.75" customHeight="1" x14ac:dyDescent="0.15">
      <c r="E40" s="29">
        <v>0.84425925925925915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M29"/>
  <sheetViews>
    <sheetView zoomScaleNormal="100" workbookViewId="0" xr3:uid="{958C4451-9541-5A59-BF78-D2F731DF1C81}">
      <pane ySplit="1" topLeftCell="A2" activePane="bottomLeft" state="frozen"/>
      <selection pane="bottomLeft" activeCell="A28" sqref="A28"/>
    </sheetView>
  </sheetViews>
  <sheetFormatPr defaultColWidth="9.16796875" defaultRowHeight="12.75" customHeight="1" x14ac:dyDescent="0.15"/>
  <cols>
    <col min="1" max="1" width="13.078125" style="38" bestFit="1" customWidth="1"/>
    <col min="2" max="2" width="19.6875" style="38" customWidth="1"/>
    <col min="3" max="3" width="7.8203125" style="38" bestFit="1" customWidth="1"/>
    <col min="4" max="7" width="9.16796875" style="65" customWidth="1"/>
    <col min="8" max="8" width="10.24609375" style="65" customWidth="1"/>
    <col min="9" max="10" width="9.16796875" style="65" customWidth="1"/>
    <col min="11" max="11" width="9.16796875" style="38" customWidth="1"/>
    <col min="12" max="12" width="9.16796875" style="38"/>
    <col min="13" max="13" width="10.11328125" style="38" bestFit="1" customWidth="1"/>
    <col min="14" max="16384" width="9.16796875" style="38"/>
  </cols>
  <sheetData>
    <row r="1" spans="1:13" x14ac:dyDescent="0.15">
      <c r="A1" s="59" t="s">
        <v>44</v>
      </c>
      <c r="B1" s="60" t="s">
        <v>10</v>
      </c>
      <c r="C1" s="61" t="s">
        <v>28</v>
      </c>
      <c r="D1" s="62" t="s">
        <v>31</v>
      </c>
      <c r="E1" s="62" t="s">
        <v>33</v>
      </c>
      <c r="F1" s="62" t="s">
        <v>34</v>
      </c>
      <c r="G1" s="62" t="s">
        <v>15</v>
      </c>
      <c r="H1" s="62" t="s">
        <v>14</v>
      </c>
      <c r="I1" s="62" t="s">
        <v>17</v>
      </c>
      <c r="J1" s="62" t="s">
        <v>74</v>
      </c>
      <c r="K1" s="63" t="s">
        <v>0</v>
      </c>
      <c r="L1" s="38" t="s">
        <v>122</v>
      </c>
      <c r="M1" s="38" t="s">
        <v>121</v>
      </c>
    </row>
    <row r="2" spans="1:13" ht="12.75" customHeight="1" x14ac:dyDescent="0.15">
      <c r="A2" s="31" t="s">
        <v>65</v>
      </c>
      <c r="B2" s="31" t="s">
        <v>52</v>
      </c>
      <c r="C2" s="31" t="str">
        <f>Resultat!H12</f>
        <v>DNS</v>
      </c>
      <c r="D2" s="64">
        <v>894.8</v>
      </c>
      <c r="E2" s="64">
        <v>708.4</v>
      </c>
      <c r="F2" s="64">
        <v>638</v>
      </c>
      <c r="G2" s="64">
        <v>1177</v>
      </c>
      <c r="H2" s="64">
        <v>883.4</v>
      </c>
      <c r="I2" s="64">
        <v>774.4</v>
      </c>
      <c r="J2" s="64">
        <v>718.8</v>
      </c>
      <c r="K2" s="31">
        <v>0.99</v>
      </c>
      <c r="L2" s="32"/>
      <c r="M2" s="32" t="s">
        <v>115</v>
      </c>
    </row>
    <row r="3" spans="1:13" x14ac:dyDescent="0.15">
      <c r="A3" s="33" t="s">
        <v>60</v>
      </c>
      <c r="B3" s="34" t="s">
        <v>85</v>
      </c>
      <c r="C3" s="31" t="str">
        <f>Resultat!H13</f>
        <v>DNS</v>
      </c>
      <c r="D3" s="35">
        <v>999.8</v>
      </c>
      <c r="E3" s="35">
        <v>674.2</v>
      </c>
      <c r="F3" s="35">
        <v>591</v>
      </c>
      <c r="G3" s="35">
        <v>1307</v>
      </c>
      <c r="H3" s="35">
        <v>836.2</v>
      </c>
      <c r="I3" s="35">
        <v>717.2</v>
      </c>
      <c r="J3" s="35">
        <v>702.2</v>
      </c>
      <c r="K3" s="36">
        <v>1.02</v>
      </c>
      <c r="L3" s="32"/>
      <c r="M3" s="32" t="s">
        <v>115</v>
      </c>
    </row>
    <row r="4" spans="1:13" x14ac:dyDescent="0.15">
      <c r="A4" s="33" t="s">
        <v>71</v>
      </c>
      <c r="B4" s="34" t="s">
        <v>86</v>
      </c>
      <c r="C4" s="31" t="str">
        <f>Resultat!H14</f>
        <v>DNS</v>
      </c>
      <c r="D4" s="35">
        <v>994.8</v>
      </c>
      <c r="E4" s="35">
        <v>676.6</v>
      </c>
      <c r="F4" s="35">
        <v>610</v>
      </c>
      <c r="G4" s="35">
        <v>1299</v>
      </c>
      <c r="H4" s="35">
        <v>843.8</v>
      </c>
      <c r="I4" s="35">
        <v>756.2</v>
      </c>
      <c r="J4" s="35">
        <v>707.8</v>
      </c>
      <c r="K4" s="36">
        <v>1.004</v>
      </c>
      <c r="L4" s="32"/>
      <c r="M4" s="32" t="s">
        <v>115</v>
      </c>
    </row>
    <row r="5" spans="1:13" x14ac:dyDescent="0.15">
      <c r="A5" s="33" t="s">
        <v>30</v>
      </c>
      <c r="B5" s="34" t="s">
        <v>87</v>
      </c>
      <c r="C5" s="31" t="str">
        <f>Resultat!H15</f>
        <v>DNS</v>
      </c>
      <c r="D5" s="35">
        <v>945.2</v>
      </c>
      <c r="E5" s="35">
        <v>660.8</v>
      </c>
      <c r="F5" s="35">
        <v>595</v>
      </c>
      <c r="G5" s="35">
        <v>1244</v>
      </c>
      <c r="H5" s="35">
        <v>824.4</v>
      </c>
      <c r="I5" s="35">
        <v>733.6</v>
      </c>
      <c r="J5" s="35">
        <v>687.2</v>
      </c>
      <c r="K5" s="36">
        <v>1.03</v>
      </c>
      <c r="L5" s="32"/>
      <c r="M5" s="32" t="s">
        <v>115</v>
      </c>
    </row>
    <row r="6" spans="1:13" x14ac:dyDescent="0.15">
      <c r="A6" s="31" t="s">
        <v>11</v>
      </c>
      <c r="B6" s="31" t="s">
        <v>45</v>
      </c>
      <c r="C6" s="31" t="str">
        <f>Resultat!H16</f>
        <v>DNS</v>
      </c>
      <c r="D6" s="64">
        <v>797.6</v>
      </c>
      <c r="E6" s="64">
        <v>641</v>
      </c>
      <c r="F6" s="64">
        <v>574.4</v>
      </c>
      <c r="G6" s="64">
        <v>1035.2</v>
      </c>
      <c r="H6" s="64">
        <v>794.4</v>
      </c>
      <c r="I6" s="64">
        <v>694</v>
      </c>
      <c r="J6" s="64">
        <v>647.79999999999995</v>
      </c>
      <c r="K6" s="31">
        <v>1</v>
      </c>
      <c r="L6" s="32"/>
      <c r="M6" s="32" t="s">
        <v>115</v>
      </c>
    </row>
    <row r="7" spans="1:13" x14ac:dyDescent="0.15">
      <c r="A7" s="31" t="s">
        <v>13</v>
      </c>
      <c r="B7" s="31" t="s">
        <v>21</v>
      </c>
      <c r="C7" s="31" t="str">
        <f>Resultat!H17</f>
        <v>DNS</v>
      </c>
      <c r="D7" s="64">
        <v>815.8</v>
      </c>
      <c r="E7" s="64">
        <v>660.4</v>
      </c>
      <c r="F7" s="64">
        <v>601</v>
      </c>
      <c r="G7" s="64">
        <v>1041.8</v>
      </c>
      <c r="H7" s="64">
        <v>811.2</v>
      </c>
      <c r="I7" s="64">
        <v>724.2</v>
      </c>
      <c r="J7" s="64">
        <v>669.2</v>
      </c>
      <c r="K7" s="31">
        <v>1.054</v>
      </c>
      <c r="L7" s="32"/>
      <c r="M7" s="32" t="s">
        <v>115</v>
      </c>
    </row>
    <row r="8" spans="1:13" x14ac:dyDescent="0.15">
      <c r="A8" s="33" t="s">
        <v>61</v>
      </c>
      <c r="B8" s="34" t="s">
        <v>88</v>
      </c>
      <c r="C8" s="31" t="str">
        <f>Resultat!H18</f>
        <v>DNS</v>
      </c>
      <c r="D8" s="35">
        <v>866.6</v>
      </c>
      <c r="E8" s="35">
        <v>627</v>
      </c>
      <c r="F8" s="35">
        <v>569</v>
      </c>
      <c r="G8" s="35">
        <v>1138</v>
      </c>
      <c r="H8" s="35">
        <v>784.4</v>
      </c>
      <c r="I8" s="35">
        <v>704.4</v>
      </c>
      <c r="J8" s="35">
        <v>648.6</v>
      </c>
      <c r="K8" s="36">
        <v>1</v>
      </c>
      <c r="L8" s="32"/>
      <c r="M8" s="32" t="s">
        <v>115</v>
      </c>
    </row>
    <row r="9" spans="1:13" s="73" customFormat="1" x14ac:dyDescent="0.15">
      <c r="A9" s="66" t="s">
        <v>1</v>
      </c>
      <c r="B9" s="67" t="s">
        <v>89</v>
      </c>
      <c r="C9" s="31">
        <f>Resultat!H19</f>
        <v>7</v>
      </c>
      <c r="D9" s="35">
        <v>746.6</v>
      </c>
      <c r="E9" s="83">
        <v>582</v>
      </c>
      <c r="F9" s="35">
        <v>513.4</v>
      </c>
      <c r="G9" s="35">
        <v>979.4</v>
      </c>
      <c r="H9" s="35">
        <v>730.4</v>
      </c>
      <c r="I9" s="35">
        <v>621.6</v>
      </c>
      <c r="J9" s="35">
        <v>589.6</v>
      </c>
      <c r="K9" s="36">
        <v>1.1379999999999999</v>
      </c>
      <c r="L9" s="32">
        <v>30673</v>
      </c>
      <c r="M9" s="32" t="s">
        <v>123</v>
      </c>
    </row>
    <row r="10" spans="1:13" x14ac:dyDescent="0.15">
      <c r="A10" s="33" t="s">
        <v>59</v>
      </c>
      <c r="B10" s="34" t="s">
        <v>90</v>
      </c>
      <c r="C10" s="31" t="str">
        <f>Resultat!H20</f>
        <v>DNS</v>
      </c>
      <c r="D10" s="35">
        <v>821</v>
      </c>
      <c r="E10" s="35">
        <v>553.6</v>
      </c>
      <c r="F10" s="35">
        <v>480.6</v>
      </c>
      <c r="G10" s="35">
        <v>1086</v>
      </c>
      <c r="H10" s="35">
        <v>705.2</v>
      </c>
      <c r="I10" s="35">
        <v>593.4</v>
      </c>
      <c r="J10" s="35">
        <v>575.4</v>
      </c>
      <c r="K10" s="36">
        <v>1</v>
      </c>
      <c r="L10" s="32"/>
      <c r="M10" s="32" t="s">
        <v>115</v>
      </c>
    </row>
    <row r="11" spans="1:13" x14ac:dyDescent="0.15">
      <c r="A11" s="33" t="s">
        <v>49</v>
      </c>
      <c r="B11" s="34" t="s">
        <v>91</v>
      </c>
      <c r="C11" s="31" t="str">
        <f>Resultat!H21</f>
        <v>DNS</v>
      </c>
      <c r="D11" s="42">
        <v>732</v>
      </c>
      <c r="E11" s="42">
        <v>598.4</v>
      </c>
      <c r="F11" s="42">
        <v>536.79999999999995</v>
      </c>
      <c r="G11" s="42">
        <v>943.6</v>
      </c>
      <c r="H11" s="42">
        <v>737.8</v>
      </c>
      <c r="I11" s="42">
        <v>646.6</v>
      </c>
      <c r="J11" s="42">
        <v>603</v>
      </c>
      <c r="K11" s="32">
        <v>1.1779999999999999</v>
      </c>
      <c r="L11" s="32">
        <v>10041</v>
      </c>
      <c r="M11" s="32" t="s">
        <v>115</v>
      </c>
    </row>
    <row r="12" spans="1:13" x14ac:dyDescent="0.15">
      <c r="A12" s="33" t="s">
        <v>37</v>
      </c>
      <c r="B12" s="34" t="s">
        <v>92</v>
      </c>
      <c r="C12" s="31" t="str">
        <f>Resultat!H22</f>
        <v>DNS</v>
      </c>
      <c r="D12" s="35">
        <v>743</v>
      </c>
      <c r="E12" s="35">
        <v>595</v>
      </c>
      <c r="F12" s="35">
        <v>532</v>
      </c>
      <c r="G12" s="35">
        <v>967.8</v>
      </c>
      <c r="H12" s="35">
        <v>743.4</v>
      </c>
      <c r="I12" s="35">
        <v>645.4</v>
      </c>
      <c r="J12" s="35">
        <v>601.6</v>
      </c>
      <c r="K12" s="36">
        <v>1</v>
      </c>
      <c r="L12" s="32">
        <v>33105</v>
      </c>
      <c r="M12" s="32" t="s">
        <v>115</v>
      </c>
    </row>
    <row r="13" spans="1:13" s="73" customFormat="1" x14ac:dyDescent="0.15">
      <c r="A13" s="66" t="s">
        <v>109</v>
      </c>
      <c r="B13" s="67" t="s">
        <v>110</v>
      </c>
      <c r="C13" s="68" t="str">
        <f>Resultat!H23</f>
        <v>DNS</v>
      </c>
      <c r="D13" s="69">
        <v>621.6</v>
      </c>
      <c r="E13" s="69">
        <v>496</v>
      </c>
      <c r="F13" s="69">
        <v>432.6</v>
      </c>
      <c r="G13" s="69">
        <v>812.4</v>
      </c>
      <c r="H13" s="69">
        <v>621.79999999999995</v>
      </c>
      <c r="I13" s="69">
        <v>531.6</v>
      </c>
      <c r="J13" s="69">
        <v>499</v>
      </c>
      <c r="K13" s="70">
        <v>1.343</v>
      </c>
      <c r="L13" s="71">
        <v>33550</v>
      </c>
      <c r="M13" s="72">
        <v>43221</v>
      </c>
    </row>
    <row r="14" spans="1:13" s="73" customFormat="1" x14ac:dyDescent="0.15">
      <c r="A14" s="66" t="s">
        <v>117</v>
      </c>
      <c r="B14" s="67" t="s">
        <v>116</v>
      </c>
      <c r="C14" s="68" t="str">
        <f>Resultat!H24</f>
        <v>DNS</v>
      </c>
      <c r="D14" s="69">
        <v>709.2</v>
      </c>
      <c r="E14" s="69">
        <v>570.79999999999995</v>
      </c>
      <c r="F14" s="69">
        <v>511</v>
      </c>
      <c r="G14" s="69">
        <v>925.4</v>
      </c>
      <c r="H14" s="69">
        <v>709.4</v>
      </c>
      <c r="I14" s="69">
        <v>616</v>
      </c>
      <c r="J14" s="69">
        <v>576.6</v>
      </c>
      <c r="K14" s="70">
        <v>1.155</v>
      </c>
      <c r="L14" s="71">
        <v>3984</v>
      </c>
      <c r="M14" s="72">
        <v>43214</v>
      </c>
    </row>
    <row r="15" spans="1:13" s="73" customFormat="1" x14ac:dyDescent="0.15">
      <c r="A15" s="66" t="s">
        <v>98</v>
      </c>
      <c r="B15" s="67" t="s">
        <v>99</v>
      </c>
      <c r="C15" s="68">
        <f>Resultat!H25</f>
        <v>3</v>
      </c>
      <c r="D15" s="69">
        <v>697.8</v>
      </c>
      <c r="E15" s="69">
        <v>557.79999999999995</v>
      </c>
      <c r="F15" s="69">
        <v>495.8</v>
      </c>
      <c r="G15" s="69">
        <v>912.2</v>
      </c>
      <c r="H15" s="69">
        <v>693.6</v>
      </c>
      <c r="I15" s="69">
        <v>595.79999999999995</v>
      </c>
      <c r="J15" s="69">
        <v>563.20000000000005</v>
      </c>
      <c r="K15" s="70">
        <v>1.1850000000000001</v>
      </c>
      <c r="L15" s="71">
        <v>34956</v>
      </c>
      <c r="M15" s="72">
        <v>43207</v>
      </c>
    </row>
    <row r="16" spans="1:13" x14ac:dyDescent="0.15">
      <c r="A16" s="31" t="s">
        <v>70</v>
      </c>
      <c r="B16" s="31" t="s">
        <v>67</v>
      </c>
      <c r="C16" s="31" t="str">
        <f>Resultat!H26</f>
        <v>DNS</v>
      </c>
      <c r="D16" s="64">
        <v>721</v>
      </c>
      <c r="E16" s="64">
        <v>593.79999999999995</v>
      </c>
      <c r="F16" s="64">
        <v>526.4</v>
      </c>
      <c r="G16" s="64">
        <v>942.8</v>
      </c>
      <c r="H16" s="64">
        <v>755.4</v>
      </c>
      <c r="I16" s="64">
        <v>662</v>
      </c>
      <c r="J16" s="64">
        <v>596</v>
      </c>
      <c r="K16" s="31">
        <v>1.1970000000000001</v>
      </c>
      <c r="L16" s="32">
        <v>33819</v>
      </c>
      <c r="M16" s="32" t="s">
        <v>115</v>
      </c>
    </row>
    <row r="17" spans="1:13" x14ac:dyDescent="0.15">
      <c r="A17" s="33" t="s">
        <v>104</v>
      </c>
      <c r="B17" s="34" t="s">
        <v>105</v>
      </c>
      <c r="C17" s="31" t="str">
        <f>Resultat!H27</f>
        <v>DNS</v>
      </c>
      <c r="D17" s="35">
        <v>793.6</v>
      </c>
      <c r="E17" s="35">
        <v>625.6</v>
      </c>
      <c r="F17" s="35">
        <v>555</v>
      </c>
      <c r="G17" s="35">
        <v>1036.5999999999999</v>
      </c>
      <c r="H17" s="35">
        <v>786.6</v>
      </c>
      <c r="I17" s="35">
        <v>685.8</v>
      </c>
      <c r="J17" s="35">
        <v>633.20000000000005</v>
      </c>
      <c r="K17" s="36">
        <v>1.1319999999999999</v>
      </c>
      <c r="L17" s="32">
        <v>6897</v>
      </c>
      <c r="M17" s="32" t="s">
        <v>115</v>
      </c>
    </row>
    <row r="18" spans="1:13" s="73" customFormat="1" x14ac:dyDescent="0.15">
      <c r="A18" s="66" t="s">
        <v>8</v>
      </c>
      <c r="B18" s="67" t="s">
        <v>93</v>
      </c>
      <c r="C18" s="68">
        <f>Resultat!H28</f>
        <v>6</v>
      </c>
      <c r="D18" s="69">
        <v>667.8</v>
      </c>
      <c r="E18" s="69">
        <v>537.4</v>
      </c>
      <c r="F18" s="69">
        <v>475.4</v>
      </c>
      <c r="G18" s="69">
        <v>878.4</v>
      </c>
      <c r="H18" s="69">
        <v>670.8</v>
      </c>
      <c r="I18" s="69">
        <v>577.79999999999995</v>
      </c>
      <c r="J18" s="69">
        <v>541.4</v>
      </c>
      <c r="K18" s="70">
        <v>1.2330000000000001</v>
      </c>
      <c r="L18" s="71">
        <v>8981</v>
      </c>
      <c r="M18" s="72">
        <v>43192</v>
      </c>
    </row>
    <row r="19" spans="1:13" x14ac:dyDescent="0.15">
      <c r="A19" s="33" t="s">
        <v>7</v>
      </c>
      <c r="B19" s="34" t="s">
        <v>94</v>
      </c>
      <c r="C19" s="31" t="str">
        <f>Resultat!H29</f>
        <v>DNS</v>
      </c>
      <c r="D19" s="35">
        <v>681.6</v>
      </c>
      <c r="E19" s="35">
        <v>535</v>
      </c>
      <c r="F19" s="35">
        <v>472.2</v>
      </c>
      <c r="G19" s="35">
        <v>894</v>
      </c>
      <c r="H19" s="35">
        <v>675.4</v>
      </c>
      <c r="I19" s="35">
        <v>576.6</v>
      </c>
      <c r="J19" s="35">
        <v>541</v>
      </c>
      <c r="K19" s="36">
        <v>1.327</v>
      </c>
      <c r="L19" s="32">
        <v>33320</v>
      </c>
      <c r="M19" s="32" t="s">
        <v>115</v>
      </c>
    </row>
    <row r="20" spans="1:13" x14ac:dyDescent="0.15">
      <c r="A20" s="33" t="s">
        <v>68</v>
      </c>
      <c r="B20" s="34" t="s">
        <v>95</v>
      </c>
      <c r="C20" s="31" t="str">
        <f>Resultat!H30</f>
        <v>DNS</v>
      </c>
      <c r="D20" s="35">
        <v>652.4</v>
      </c>
      <c r="E20" s="35">
        <v>524</v>
      </c>
      <c r="F20" s="35">
        <v>466.2</v>
      </c>
      <c r="G20" s="35">
        <v>854.6</v>
      </c>
      <c r="H20" s="35">
        <v>659.2</v>
      </c>
      <c r="I20" s="35">
        <v>570.79999999999995</v>
      </c>
      <c r="J20" s="35">
        <v>528.79999999999995</v>
      </c>
      <c r="K20" s="36">
        <v>1.35</v>
      </c>
      <c r="L20" s="32">
        <v>33470</v>
      </c>
      <c r="M20" s="32" t="s">
        <v>115</v>
      </c>
    </row>
    <row r="21" spans="1:13" x14ac:dyDescent="0.15">
      <c r="A21" s="66" t="s">
        <v>120</v>
      </c>
      <c r="B21" s="67" t="s">
        <v>76</v>
      </c>
      <c r="C21" s="68">
        <f>Resultat!H31</f>
        <v>1</v>
      </c>
      <c r="D21" s="84">
        <v>852.8</v>
      </c>
      <c r="E21" s="84">
        <v>662.4</v>
      </c>
      <c r="F21" s="84">
        <v>586.6</v>
      </c>
      <c r="G21" s="84">
        <v>1122.4000000000001</v>
      </c>
      <c r="H21" s="84">
        <v>825.8</v>
      </c>
      <c r="I21" s="84">
        <v>713.2</v>
      </c>
      <c r="J21" s="84">
        <v>672</v>
      </c>
      <c r="K21" s="68">
        <v>0.998</v>
      </c>
      <c r="L21" s="71">
        <v>16219</v>
      </c>
      <c r="M21" s="72">
        <v>43202</v>
      </c>
    </row>
    <row r="22" spans="1:13" s="73" customFormat="1" x14ac:dyDescent="0.15">
      <c r="A22" s="68" t="s">
        <v>111</v>
      </c>
      <c r="B22" s="67" t="s">
        <v>76</v>
      </c>
      <c r="C22" s="68">
        <f>Resultat!H32</f>
        <v>5</v>
      </c>
      <c r="D22" s="84">
        <v>852.8</v>
      </c>
      <c r="E22" s="84">
        <v>662.4</v>
      </c>
      <c r="F22" s="84">
        <v>586.6</v>
      </c>
      <c r="G22" s="84">
        <v>1122.4000000000001</v>
      </c>
      <c r="H22" s="84">
        <v>825.8</v>
      </c>
      <c r="I22" s="84">
        <v>713.2</v>
      </c>
      <c r="J22" s="84">
        <v>672</v>
      </c>
      <c r="K22" s="68">
        <v>0.998</v>
      </c>
      <c r="L22" s="71">
        <v>17036</v>
      </c>
      <c r="M22" s="72">
        <v>43184</v>
      </c>
    </row>
    <row r="23" spans="1:13" s="73" customFormat="1" ht="12.75" customHeight="1" x14ac:dyDescent="0.15">
      <c r="A23" s="66" t="s">
        <v>75</v>
      </c>
      <c r="B23" s="67" t="s">
        <v>76</v>
      </c>
      <c r="C23" s="68" t="str">
        <f>Resultat!H33</f>
        <v>DNS</v>
      </c>
      <c r="D23" s="84">
        <v>852.8</v>
      </c>
      <c r="E23" s="84">
        <v>662.4</v>
      </c>
      <c r="F23" s="84">
        <v>586.6</v>
      </c>
      <c r="G23" s="84">
        <v>1122.4000000000001</v>
      </c>
      <c r="H23" s="84">
        <v>825.8</v>
      </c>
      <c r="I23" s="84">
        <v>713.2</v>
      </c>
      <c r="J23" s="84">
        <v>672</v>
      </c>
      <c r="K23" s="68">
        <v>0.998</v>
      </c>
      <c r="L23" s="71">
        <v>16718</v>
      </c>
      <c r="M23" s="72">
        <v>43238</v>
      </c>
    </row>
    <row r="24" spans="1:13" s="73" customFormat="1" ht="12.75" customHeight="1" x14ac:dyDescent="0.15">
      <c r="A24" s="66" t="s">
        <v>79</v>
      </c>
      <c r="B24" s="67" t="s">
        <v>76</v>
      </c>
      <c r="C24" s="68">
        <f>Resultat!H34</f>
        <v>4</v>
      </c>
      <c r="D24" s="84">
        <v>852.8</v>
      </c>
      <c r="E24" s="84">
        <v>662.4</v>
      </c>
      <c r="F24" s="84">
        <v>586.6</v>
      </c>
      <c r="G24" s="84">
        <v>1122.4000000000001</v>
      </c>
      <c r="H24" s="84">
        <v>825.8</v>
      </c>
      <c r="I24" s="84">
        <v>713.2</v>
      </c>
      <c r="J24" s="84">
        <v>672</v>
      </c>
      <c r="K24" s="68">
        <v>0.998</v>
      </c>
      <c r="L24" s="71">
        <v>17129</v>
      </c>
      <c r="M24" s="72">
        <v>43201</v>
      </c>
    </row>
    <row r="25" spans="1:13" s="73" customFormat="1" ht="12.75" customHeight="1" x14ac:dyDescent="0.15">
      <c r="A25" s="33" t="s">
        <v>114</v>
      </c>
      <c r="B25" s="34" t="s">
        <v>76</v>
      </c>
      <c r="C25" s="31"/>
      <c r="D25" s="64">
        <v>852.8</v>
      </c>
      <c r="E25" s="64">
        <v>662.4</v>
      </c>
      <c r="F25" s="64">
        <v>586.6</v>
      </c>
      <c r="G25" s="64">
        <v>1122.4000000000001</v>
      </c>
      <c r="H25" s="64">
        <v>825.8</v>
      </c>
      <c r="I25" s="64">
        <v>713.2</v>
      </c>
      <c r="J25" s="64">
        <v>672</v>
      </c>
      <c r="K25" s="31">
        <v>0.998</v>
      </c>
      <c r="L25" s="32">
        <v>17051</v>
      </c>
      <c r="M25" s="32" t="s">
        <v>115</v>
      </c>
    </row>
    <row r="26" spans="1:13" s="73" customFormat="1" ht="12.75" customHeight="1" x14ac:dyDescent="0.15">
      <c r="A26" s="66" t="s">
        <v>77</v>
      </c>
      <c r="B26" s="67" t="s">
        <v>78</v>
      </c>
      <c r="C26" s="68">
        <f>Resultat!H36</f>
        <v>2</v>
      </c>
      <c r="D26" s="85">
        <v>746.8</v>
      </c>
      <c r="E26" s="85">
        <v>598.4</v>
      </c>
      <c r="F26" s="85">
        <v>536</v>
      </c>
      <c r="G26" s="85">
        <v>981</v>
      </c>
      <c r="H26" s="85">
        <v>746.2</v>
      </c>
      <c r="I26" s="85">
        <v>648</v>
      </c>
      <c r="J26" s="85">
        <v>605</v>
      </c>
      <c r="K26" s="68">
        <v>1.101</v>
      </c>
      <c r="L26" s="71">
        <v>8966</v>
      </c>
      <c r="M26" s="72">
        <v>43236</v>
      </c>
    </row>
    <row r="27" spans="1:13" ht="12.75" customHeight="1" x14ac:dyDescent="0.15">
      <c r="A27" s="32" t="s">
        <v>124</v>
      </c>
      <c r="B27" s="34" t="s">
        <v>78</v>
      </c>
      <c r="C27" s="31" t="str">
        <f>Resultat!H37</f>
        <v>DNS</v>
      </c>
      <c r="D27" s="42">
        <v>743.2</v>
      </c>
      <c r="E27" s="42">
        <v>600.20000000000005</v>
      </c>
      <c r="F27" s="42">
        <v>539</v>
      </c>
      <c r="G27" s="42">
        <v>972.8</v>
      </c>
      <c r="H27" s="42">
        <v>749.2</v>
      </c>
      <c r="I27" s="42">
        <v>652.4</v>
      </c>
      <c r="J27" s="42">
        <v>606.20000000000005</v>
      </c>
      <c r="K27" s="31">
        <v>1.1719999999999999</v>
      </c>
      <c r="L27" s="43"/>
      <c r="M27" s="32" t="s">
        <v>115</v>
      </c>
    </row>
    <row r="28" spans="1:13" ht="12.75" customHeight="1" x14ac:dyDescent="0.15">
      <c r="A28" s="33" t="s">
        <v>106</v>
      </c>
      <c r="B28" s="34" t="s">
        <v>107</v>
      </c>
      <c r="C28" s="31" t="str">
        <f>Resultat!H38</f>
        <v>DNS</v>
      </c>
      <c r="D28" s="42">
        <v>641</v>
      </c>
      <c r="E28" s="42">
        <v>519.6</v>
      </c>
      <c r="F28" s="42">
        <v>462</v>
      </c>
      <c r="G28" s="42">
        <v>849.6</v>
      </c>
      <c r="H28" s="42">
        <v>661.4</v>
      </c>
      <c r="I28" s="42">
        <v>573.20000000000005</v>
      </c>
      <c r="J28" s="42">
        <v>523.4</v>
      </c>
      <c r="K28" s="32">
        <v>1.363</v>
      </c>
      <c r="L28" s="32">
        <v>31644</v>
      </c>
      <c r="M28" s="32" t="s">
        <v>115</v>
      </c>
    </row>
    <row r="29" spans="1:13" ht="12.75" customHeight="1" x14ac:dyDescent="0.15">
      <c r="A29" s="33" t="s">
        <v>112</v>
      </c>
      <c r="B29" s="34" t="s">
        <v>113</v>
      </c>
      <c r="C29" s="32"/>
      <c r="D29" s="42">
        <v>848.4</v>
      </c>
      <c r="E29" s="42">
        <v>670.4</v>
      </c>
      <c r="F29" s="42">
        <v>594.6</v>
      </c>
      <c r="G29" s="42">
        <v>1093.2</v>
      </c>
      <c r="H29" s="42">
        <v>827.4</v>
      </c>
      <c r="I29" s="42">
        <v>718.4</v>
      </c>
      <c r="J29" s="42">
        <v>678.2</v>
      </c>
      <c r="K29" s="32">
        <v>0.98599999999999999</v>
      </c>
      <c r="L29" s="43">
        <v>4329</v>
      </c>
      <c r="M29" s="32" t="s">
        <v>115</v>
      </c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W29"/>
  <sheetViews>
    <sheetView topLeftCell="M1" zoomScale="80" zoomScaleNormal="80" workbookViewId="0" xr3:uid="{842E5F09-E766-5B8D-85AF-A39847EA96FD}">
      <selection activeCell="W22" sqref="W22"/>
    </sheetView>
  </sheetViews>
  <sheetFormatPr defaultColWidth="9.16796875" defaultRowHeight="12.75" customHeight="1" x14ac:dyDescent="0.15"/>
  <cols>
    <col min="1" max="1" width="10.515625" customWidth="1"/>
    <col min="2" max="2" width="9.16796875" customWidth="1"/>
    <col min="3" max="3" width="10.11328125" customWidth="1"/>
    <col min="4" max="4" width="9.16796875" customWidth="1"/>
    <col min="5" max="5" width="11.59375" customWidth="1"/>
    <col min="6" max="6" width="9.16796875" customWidth="1"/>
    <col min="7" max="7" width="10.65234375" customWidth="1"/>
    <col min="8" max="8" width="13.88671875" customWidth="1"/>
    <col min="9" max="9" width="9.16796875" customWidth="1"/>
    <col min="10" max="10" width="9.9765625" customWidth="1"/>
    <col min="11" max="12" width="9.16796875" customWidth="1"/>
    <col min="13" max="13" width="13.75390625" customWidth="1"/>
    <col min="14" max="14" width="9.3046875" customWidth="1"/>
    <col min="15" max="15" width="12.40625" customWidth="1"/>
    <col min="16" max="22" width="9.16796875" customWidth="1"/>
    <col min="23" max="23" width="13.6171875" bestFit="1" customWidth="1"/>
  </cols>
  <sheetData>
    <row r="1" spans="1:23" ht="12.75" customHeight="1" x14ac:dyDescent="0.15">
      <c r="A1" s="21" t="s">
        <v>47</v>
      </c>
      <c r="B1" s="21" t="s">
        <v>36</v>
      </c>
      <c r="C1" s="21" t="s">
        <v>2</v>
      </c>
      <c r="D1" s="21" t="s">
        <v>53</v>
      </c>
      <c r="E1" s="21" t="s">
        <v>6</v>
      </c>
      <c r="F1" s="21" t="s">
        <v>73</v>
      </c>
      <c r="G1" s="21" t="s">
        <v>3</v>
      </c>
      <c r="H1" s="21" t="s">
        <v>56</v>
      </c>
      <c r="I1" s="21" t="s">
        <v>40</v>
      </c>
      <c r="J1" s="21" t="s">
        <v>46</v>
      </c>
      <c r="K1" s="21" t="s">
        <v>53</v>
      </c>
      <c r="L1" s="21" t="s">
        <v>35</v>
      </c>
      <c r="M1" s="21" t="s">
        <v>48</v>
      </c>
      <c r="N1" s="21" t="s">
        <v>50</v>
      </c>
      <c r="O1" s="21" t="s">
        <v>51</v>
      </c>
      <c r="P1" s="21" t="s">
        <v>27</v>
      </c>
      <c r="Q1" s="21" t="s">
        <v>58</v>
      </c>
      <c r="R1" s="21" t="s">
        <v>41</v>
      </c>
      <c r="S1" s="21" t="s">
        <v>40</v>
      </c>
      <c r="T1" s="21" t="s">
        <v>38</v>
      </c>
      <c r="U1" s="21" t="s">
        <v>53</v>
      </c>
      <c r="V1" s="21" t="s">
        <v>35</v>
      </c>
    </row>
    <row r="2" spans="1:23" ht="12.75" customHeight="1" x14ac:dyDescent="0.15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5468</v>
      </c>
      <c r="N2" s="23">
        <f t="shared" ref="N2:N29" si="10">ROUNDDOWN((M2/3600),0)</f>
        <v>1</v>
      </c>
      <c r="O2" s="23">
        <f t="shared" ref="O2:O29" si="11">MOD(M2,3600)</f>
        <v>1868</v>
      </c>
      <c r="P2" s="21">
        <f t="shared" ref="P2:P29" si="12">INT((O2/60))</f>
        <v>31</v>
      </c>
      <c r="Q2" s="23">
        <f t="shared" ref="Q2:Q29" si="13">MOD(O2,60)</f>
        <v>8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65</v>
      </c>
    </row>
    <row r="3" spans="1:23" ht="12.75" customHeight="1" x14ac:dyDescent="0.15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5176</v>
      </c>
      <c r="N3" s="23">
        <f t="shared" si="10"/>
        <v>1</v>
      </c>
      <c r="O3" s="23">
        <f t="shared" si="11"/>
        <v>1576</v>
      </c>
      <c r="P3" s="21">
        <f t="shared" si="12"/>
        <v>26</v>
      </c>
      <c r="Q3" s="23">
        <f t="shared" si="13"/>
        <v>16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60</v>
      </c>
    </row>
    <row r="4" spans="1:23" ht="12.75" customHeight="1" x14ac:dyDescent="0.15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5223</v>
      </c>
      <c r="N4" s="23">
        <f t="shared" si="10"/>
        <v>1</v>
      </c>
      <c r="O4" s="23">
        <f t="shared" si="11"/>
        <v>1623</v>
      </c>
      <c r="P4" s="21">
        <f t="shared" si="12"/>
        <v>27</v>
      </c>
      <c r="Q4" s="23">
        <f t="shared" si="13"/>
        <v>3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71</v>
      </c>
    </row>
    <row r="5" spans="1:23" ht="12.75" customHeight="1" x14ac:dyDescent="0.15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5103</v>
      </c>
      <c r="N5" s="23">
        <f t="shared" si="10"/>
        <v>1</v>
      </c>
      <c r="O5" s="23">
        <f t="shared" si="11"/>
        <v>1503</v>
      </c>
      <c r="P5" s="21">
        <f t="shared" si="12"/>
        <v>25</v>
      </c>
      <c r="Q5" s="23">
        <f t="shared" si="13"/>
        <v>3</v>
      </c>
      <c r="R5" s="21">
        <f>IF((Resultat!$B$4&gt;Resultat!D15),ROUND(((Resultat!$B$4-Resultat!D15)*Resultat!$H$2),0),0)</f>
        <v>9</v>
      </c>
      <c r="S5" s="21">
        <f t="shared" si="14"/>
        <v>0</v>
      </c>
      <c r="T5" s="21">
        <f t="shared" si="15"/>
        <v>9</v>
      </c>
      <c r="U5" s="21">
        <f t="shared" si="16"/>
        <v>0</v>
      </c>
      <c r="V5" s="21">
        <f t="shared" si="17"/>
        <v>9</v>
      </c>
      <c r="W5" s="21" t="s">
        <v>30</v>
      </c>
    </row>
    <row r="6" spans="1:23" ht="12.75" customHeight="1" x14ac:dyDescent="0.15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4917</v>
      </c>
      <c r="N6" s="23">
        <f t="shared" si="10"/>
        <v>1</v>
      </c>
      <c r="O6" s="23">
        <f t="shared" si="11"/>
        <v>1317</v>
      </c>
      <c r="P6" s="21">
        <f t="shared" si="12"/>
        <v>21</v>
      </c>
      <c r="Q6" s="23">
        <f t="shared" si="13"/>
        <v>57</v>
      </c>
      <c r="R6" s="21">
        <f>IF((Resultat!$B$4&gt;Resultat!D16),ROUND(((Resultat!$B$4-Resultat!D16)*Resultat!$H$2),0),0)</f>
        <v>194</v>
      </c>
      <c r="S6" s="21">
        <f t="shared" si="14"/>
        <v>0</v>
      </c>
      <c r="T6" s="21">
        <f t="shared" si="15"/>
        <v>194</v>
      </c>
      <c r="U6" s="21">
        <f t="shared" si="16"/>
        <v>3</v>
      </c>
      <c r="V6" s="21">
        <f t="shared" si="17"/>
        <v>14</v>
      </c>
      <c r="W6" s="13" t="s">
        <v>11</v>
      </c>
    </row>
    <row r="7" spans="1:23" ht="12.75" customHeight="1" x14ac:dyDescent="0.15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5021</v>
      </c>
      <c r="N7" s="23">
        <f t="shared" si="10"/>
        <v>1</v>
      </c>
      <c r="O7" s="23">
        <f t="shared" si="11"/>
        <v>1421</v>
      </c>
      <c r="P7" s="21">
        <f t="shared" si="12"/>
        <v>23</v>
      </c>
      <c r="Q7" s="23">
        <f t="shared" si="13"/>
        <v>41</v>
      </c>
      <c r="R7" s="21">
        <f>IF((Resultat!$B$4&gt;Resultat!D17),ROUND(((Resultat!$B$4-Resultat!D17)*Resultat!$H$2),0),0)</f>
        <v>90</v>
      </c>
      <c r="S7" s="21">
        <f t="shared" si="14"/>
        <v>0</v>
      </c>
      <c r="T7" s="21">
        <f t="shared" si="15"/>
        <v>90</v>
      </c>
      <c r="U7" s="21">
        <f t="shared" si="16"/>
        <v>1</v>
      </c>
      <c r="V7" s="21">
        <f t="shared" si="17"/>
        <v>30</v>
      </c>
      <c r="W7" s="13" t="s">
        <v>13</v>
      </c>
    </row>
    <row r="8" spans="1:23" ht="12.75" customHeight="1" x14ac:dyDescent="0.15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4855</v>
      </c>
      <c r="N8" s="23">
        <f t="shared" si="10"/>
        <v>1</v>
      </c>
      <c r="O8" s="23">
        <f t="shared" si="11"/>
        <v>1255</v>
      </c>
      <c r="P8" s="21">
        <f t="shared" si="12"/>
        <v>20</v>
      </c>
      <c r="Q8" s="23">
        <f t="shared" si="13"/>
        <v>55</v>
      </c>
      <c r="R8" s="21">
        <f>IF((Resultat!$B$4&gt;Resultat!D18),ROUND(((Resultat!$B$4-Resultat!D18)*Resultat!$H$2),0),0)</f>
        <v>256</v>
      </c>
      <c r="S8" s="21">
        <f t="shared" si="14"/>
        <v>0</v>
      </c>
      <c r="T8" s="21">
        <f t="shared" si="15"/>
        <v>256</v>
      </c>
      <c r="U8" s="21">
        <f t="shared" si="16"/>
        <v>4</v>
      </c>
      <c r="V8" s="21">
        <f t="shared" si="17"/>
        <v>16</v>
      </c>
      <c r="W8" s="21" t="s">
        <v>61</v>
      </c>
    </row>
    <row r="9" spans="1:23" ht="12.75" customHeight="1" x14ac:dyDescent="0.15">
      <c r="A9" s="22">
        <f>Resultat!F19</f>
        <v>5.4629629629629584E-2</v>
      </c>
      <c r="B9" s="21">
        <f t="shared" si="0"/>
        <v>1</v>
      </c>
      <c r="C9" s="21">
        <f t="shared" si="1"/>
        <v>3600</v>
      </c>
      <c r="D9" s="21">
        <f t="shared" si="2"/>
        <v>18</v>
      </c>
      <c r="E9" s="21">
        <f t="shared" si="3"/>
        <v>1080</v>
      </c>
      <c r="F9" s="21">
        <f t="shared" si="4"/>
        <v>40</v>
      </c>
      <c r="G9" s="21">
        <f t="shared" si="5"/>
        <v>4720</v>
      </c>
      <c r="H9" s="23">
        <f>IF((Resultat!$B$6&lt;=7),(G9+((Resultat!$B$4-Resultat!D19)*Resultat!$H$2)),(G9*Resultat!D19))</f>
        <v>5310.5259999999998</v>
      </c>
      <c r="I9" s="21">
        <f t="shared" si="6"/>
        <v>1</v>
      </c>
      <c r="J9" s="23">
        <f t="shared" si="7"/>
        <v>1710.5259999999998</v>
      </c>
      <c r="K9" s="21">
        <f t="shared" si="8"/>
        <v>28</v>
      </c>
      <c r="L9" s="23">
        <f t="shared" si="9"/>
        <v>30.52599999999984</v>
      </c>
      <c r="M9" s="23">
        <f>ROUND((Resultat!D19*Resultat!$H$2),0)</f>
        <v>4521</v>
      </c>
      <c r="N9" s="23">
        <f t="shared" si="10"/>
        <v>1</v>
      </c>
      <c r="O9" s="23">
        <f t="shared" si="11"/>
        <v>921</v>
      </c>
      <c r="P9" s="21">
        <f t="shared" si="12"/>
        <v>15</v>
      </c>
      <c r="Q9" s="23">
        <f t="shared" si="13"/>
        <v>21</v>
      </c>
      <c r="R9" s="21">
        <f>IF((Resultat!$B$4&gt;Resultat!D19),ROUND(((Resultat!$B$4-Resultat!D19)*Resultat!$H$2),0),0)</f>
        <v>591</v>
      </c>
      <c r="S9" s="21">
        <f t="shared" si="14"/>
        <v>0</v>
      </c>
      <c r="T9" s="21">
        <f t="shared" si="15"/>
        <v>591</v>
      </c>
      <c r="U9" s="21">
        <f t="shared" si="16"/>
        <v>9</v>
      </c>
      <c r="V9" s="21">
        <f t="shared" si="17"/>
        <v>51</v>
      </c>
      <c r="W9" s="21" t="s">
        <v>1</v>
      </c>
    </row>
    <row r="10" spans="1:23" ht="12.75" customHeight="1" x14ac:dyDescent="0.15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4365</v>
      </c>
      <c r="N10" s="23">
        <f t="shared" si="10"/>
        <v>1</v>
      </c>
      <c r="O10" s="23">
        <f t="shared" si="11"/>
        <v>765</v>
      </c>
      <c r="P10" s="21">
        <f t="shared" si="12"/>
        <v>12</v>
      </c>
      <c r="Q10" s="23">
        <f t="shared" si="13"/>
        <v>45</v>
      </c>
      <c r="R10" s="21">
        <f>IF((Resultat!$B$4&gt;Resultat!D20),ROUND(((Resultat!$B$4-Resultat!D20)*Resultat!$H$2),0),0)</f>
        <v>747</v>
      </c>
      <c r="S10" s="21">
        <f t="shared" si="14"/>
        <v>0</v>
      </c>
      <c r="T10" s="21">
        <f t="shared" si="15"/>
        <v>747</v>
      </c>
      <c r="U10" s="21">
        <f t="shared" si="16"/>
        <v>12</v>
      </c>
      <c r="V10" s="21">
        <f t="shared" si="17"/>
        <v>27</v>
      </c>
      <c r="W10" s="21" t="s">
        <v>59</v>
      </c>
    </row>
    <row r="11" spans="1:23" ht="12.75" customHeight="1" x14ac:dyDescent="0.15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4567</v>
      </c>
      <c r="N11" s="23">
        <f t="shared" si="10"/>
        <v>1</v>
      </c>
      <c r="O11" s="23">
        <f t="shared" si="11"/>
        <v>967</v>
      </c>
      <c r="P11" s="21">
        <f t="shared" si="12"/>
        <v>16</v>
      </c>
      <c r="Q11" s="23">
        <f t="shared" si="13"/>
        <v>7</v>
      </c>
      <c r="R11" s="21">
        <f>IF((Resultat!$B$4&gt;Resultat!D21),ROUND(((Resultat!$B$4-Resultat!D21)*Resultat!$H$2),0),0)</f>
        <v>545</v>
      </c>
      <c r="S11" s="21">
        <f t="shared" si="14"/>
        <v>0</v>
      </c>
      <c r="T11" s="21">
        <f t="shared" si="15"/>
        <v>545</v>
      </c>
      <c r="U11" s="21">
        <f t="shared" si="16"/>
        <v>9</v>
      </c>
      <c r="V11" s="21">
        <f t="shared" si="17"/>
        <v>5</v>
      </c>
      <c r="W11" s="21" t="s">
        <v>49</v>
      </c>
    </row>
    <row r="12" spans="1:23" ht="12.75" customHeight="1" x14ac:dyDescent="0.15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4602</v>
      </c>
      <c r="N12" s="23">
        <f t="shared" si="10"/>
        <v>1</v>
      </c>
      <c r="O12" s="23">
        <f t="shared" si="11"/>
        <v>1002</v>
      </c>
      <c r="P12" s="21">
        <f t="shared" si="12"/>
        <v>16</v>
      </c>
      <c r="Q12" s="23">
        <f t="shared" si="13"/>
        <v>42</v>
      </c>
      <c r="R12" s="21">
        <f>IF((Resultat!$B$4&gt;Resultat!D22),ROUND(((Resultat!$B$4-Resultat!D22)*Resultat!$H$2),0),0)</f>
        <v>510</v>
      </c>
      <c r="S12" s="21">
        <f t="shared" si="14"/>
        <v>0</v>
      </c>
      <c r="T12" s="21">
        <f t="shared" si="15"/>
        <v>510</v>
      </c>
      <c r="U12" s="21">
        <f t="shared" si="16"/>
        <v>8</v>
      </c>
      <c r="V12" s="21">
        <f t="shared" si="17"/>
        <v>30</v>
      </c>
      <c r="W12" s="21" t="s">
        <v>37</v>
      </c>
    </row>
    <row r="13" spans="1:23" ht="12.75" customHeight="1" x14ac:dyDescent="0.15">
      <c r="A13" s="22" t="str">
        <f>Resultat!F23</f>
        <v xml:space="preserve">  </v>
      </c>
      <c r="B13" s="21" t="e">
        <f t="shared" si="0"/>
        <v>#VALUE!</v>
      </c>
      <c r="C13" s="21" t="e">
        <f t="shared" si="1"/>
        <v>#VALUE!</v>
      </c>
      <c r="D13" s="21" t="e">
        <f t="shared" si="2"/>
        <v>#VALUE!</v>
      </c>
      <c r="E13" s="21" t="e">
        <f t="shared" si="3"/>
        <v>#VALUE!</v>
      </c>
      <c r="F13" s="21" t="e">
        <f t="shared" si="4"/>
        <v>#VALUE!</v>
      </c>
      <c r="G13" s="21" t="e">
        <f t="shared" si="5"/>
        <v>#VALUE!</v>
      </c>
      <c r="H13" s="23" t="e">
        <f>IF((Resultat!$B$6&lt;=7),(G13+((Resultat!$B$4-Resultat!D23)*Resultat!$H$2)),(G13*Resultat!D23))</f>
        <v>#VALUE!</v>
      </c>
      <c r="I13" s="21" t="e">
        <f t="shared" si="6"/>
        <v>#VALUE!</v>
      </c>
      <c r="J13" s="23" t="e">
        <f t="shared" si="7"/>
        <v>#VALUE!</v>
      </c>
      <c r="K13" s="21" t="e">
        <f t="shared" si="8"/>
        <v>#VALUE!</v>
      </c>
      <c r="L13" s="23" t="e">
        <f t="shared" si="9"/>
        <v>#VALUE!</v>
      </c>
      <c r="M13" s="23">
        <f>ROUND((Resultat!D23*Resultat!$H$2),0)</f>
        <v>3849</v>
      </c>
      <c r="N13" s="23">
        <f t="shared" si="10"/>
        <v>1</v>
      </c>
      <c r="O13" s="23">
        <f t="shared" si="11"/>
        <v>249</v>
      </c>
      <c r="P13" s="21">
        <f t="shared" si="12"/>
        <v>4</v>
      </c>
      <c r="Q13" s="23">
        <f t="shared" si="13"/>
        <v>9</v>
      </c>
      <c r="R13" s="21">
        <f>IF((Resultat!$B$4&gt;Resultat!D23),ROUND(((Resultat!$B$4-Resultat!D23)*Resultat!$H$2),0),0)</f>
        <v>1263</v>
      </c>
      <c r="S13" s="21">
        <f t="shared" si="14"/>
        <v>0</v>
      </c>
      <c r="T13" s="21">
        <f t="shared" si="15"/>
        <v>1263</v>
      </c>
      <c r="U13" s="21">
        <f t="shared" si="16"/>
        <v>21</v>
      </c>
      <c r="V13" s="21">
        <f t="shared" si="17"/>
        <v>3</v>
      </c>
      <c r="W13" s="21" t="s">
        <v>42</v>
      </c>
    </row>
    <row r="14" spans="1:23" ht="12.75" customHeight="1" x14ac:dyDescent="0.15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4391</v>
      </c>
      <c r="N14" s="23">
        <f t="shared" si="10"/>
        <v>1</v>
      </c>
      <c r="O14" s="23">
        <f t="shared" si="11"/>
        <v>791</v>
      </c>
      <c r="P14" s="21">
        <f t="shared" si="12"/>
        <v>13</v>
      </c>
      <c r="Q14" s="23">
        <f t="shared" si="13"/>
        <v>11</v>
      </c>
      <c r="R14" s="21">
        <f>IF((Resultat!$B$4&gt;Resultat!D24),ROUND(((Resultat!$B$4-Resultat!D24)*Resultat!$H$2),0),0)</f>
        <v>721</v>
      </c>
      <c r="S14" s="21">
        <f t="shared" si="14"/>
        <v>0</v>
      </c>
      <c r="T14" s="21">
        <f t="shared" si="15"/>
        <v>721</v>
      </c>
      <c r="U14" s="21">
        <f t="shared" si="16"/>
        <v>12</v>
      </c>
      <c r="V14" s="21">
        <f t="shared" si="17"/>
        <v>1</v>
      </c>
      <c r="W14" s="21" t="s">
        <v>117</v>
      </c>
    </row>
    <row r="15" spans="1:23" ht="12.75" customHeight="1" x14ac:dyDescent="0.15">
      <c r="A15" s="22">
        <f>Resultat!F25</f>
        <v>4.746527777777787E-2</v>
      </c>
      <c r="B15" s="21">
        <f t="shared" si="0"/>
        <v>1</v>
      </c>
      <c r="C15" s="21">
        <f t="shared" si="1"/>
        <v>3600</v>
      </c>
      <c r="D15" s="21">
        <f t="shared" si="2"/>
        <v>8</v>
      </c>
      <c r="E15" s="21">
        <f t="shared" si="3"/>
        <v>480</v>
      </c>
      <c r="F15" s="21">
        <f t="shared" si="4"/>
        <v>21</v>
      </c>
      <c r="G15" s="21">
        <f t="shared" si="5"/>
        <v>4101</v>
      </c>
      <c r="H15" s="23">
        <f>IF((Resultat!$B$6&lt;=7),(G15+((Resultat!$B$4-Resultat!D25)*Resultat!$H$2)),(G15*Resultat!D25))</f>
        <v>4919.3179999999993</v>
      </c>
      <c r="I15" s="21">
        <f t="shared" si="6"/>
        <v>1</v>
      </c>
      <c r="J15" s="23">
        <f t="shared" si="7"/>
        <v>1319.3179999999993</v>
      </c>
      <c r="K15" s="21">
        <f t="shared" si="8"/>
        <v>21</v>
      </c>
      <c r="L15" s="23">
        <f t="shared" si="9"/>
        <v>59.317999999999302</v>
      </c>
      <c r="M15" s="23">
        <f>ROUND((Resultat!D25*Resultat!$H$2),0)</f>
        <v>4293</v>
      </c>
      <c r="N15" s="23">
        <f t="shared" si="10"/>
        <v>1</v>
      </c>
      <c r="O15" s="23">
        <f t="shared" si="11"/>
        <v>693</v>
      </c>
      <c r="P15" s="21">
        <f t="shared" si="12"/>
        <v>11</v>
      </c>
      <c r="Q15" s="23">
        <f t="shared" si="13"/>
        <v>33</v>
      </c>
      <c r="R15" s="21">
        <f>IF((Resultat!$B$4&gt;Resultat!D25),ROUND(((Resultat!$B$4-Resultat!D25)*Resultat!$H$2),0),0)</f>
        <v>818</v>
      </c>
      <c r="S15" s="21">
        <f t="shared" si="14"/>
        <v>0</v>
      </c>
      <c r="T15" s="21">
        <f t="shared" si="15"/>
        <v>818</v>
      </c>
      <c r="U15" s="21">
        <f t="shared" si="16"/>
        <v>13</v>
      </c>
      <c r="V15" s="21">
        <f t="shared" si="17"/>
        <v>38</v>
      </c>
      <c r="W15" s="21" t="s">
        <v>18</v>
      </c>
    </row>
    <row r="16" spans="1:23" ht="12.75" customHeight="1" x14ac:dyDescent="0.15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4676</v>
      </c>
      <c r="N16" s="23">
        <f t="shared" si="10"/>
        <v>1</v>
      </c>
      <c r="O16" s="23">
        <f t="shared" si="11"/>
        <v>1076</v>
      </c>
      <c r="P16" s="21">
        <f t="shared" si="12"/>
        <v>17</v>
      </c>
      <c r="Q16" s="23">
        <f t="shared" si="13"/>
        <v>56</v>
      </c>
      <c r="R16" s="21">
        <f>IF((Resultat!$B$4&gt;Resultat!D26),ROUND(((Resultat!$B$4-Resultat!D26)*Resultat!$H$2),0),0)</f>
        <v>436</v>
      </c>
      <c r="S16" s="21">
        <f t="shared" si="14"/>
        <v>0</v>
      </c>
      <c r="T16" s="21">
        <f t="shared" si="15"/>
        <v>436</v>
      </c>
      <c r="U16" s="21">
        <f t="shared" si="16"/>
        <v>7</v>
      </c>
      <c r="V16" s="21">
        <f t="shared" si="17"/>
        <v>16</v>
      </c>
      <c r="W16" s="13" t="s">
        <v>70</v>
      </c>
    </row>
    <row r="17" spans="1:23" ht="12.75" customHeight="1" x14ac:dyDescent="0.15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4869</v>
      </c>
      <c r="N17" s="23">
        <f t="shared" si="10"/>
        <v>1</v>
      </c>
      <c r="O17" s="23">
        <f t="shared" si="11"/>
        <v>1269</v>
      </c>
      <c r="P17" s="21">
        <f t="shared" si="12"/>
        <v>21</v>
      </c>
      <c r="Q17" s="23">
        <f t="shared" si="13"/>
        <v>9</v>
      </c>
      <c r="R17" s="21">
        <f>IF((Resultat!$B$4&gt;Resultat!D27),ROUND(((Resultat!$B$4-Resultat!D27)*Resultat!$H$2),0),0)</f>
        <v>243</v>
      </c>
      <c r="S17" s="21">
        <f t="shared" si="14"/>
        <v>0</v>
      </c>
      <c r="T17" s="21">
        <f t="shared" si="15"/>
        <v>243</v>
      </c>
      <c r="U17" s="21">
        <f t="shared" si="16"/>
        <v>4</v>
      </c>
      <c r="V17" s="21">
        <f t="shared" si="17"/>
        <v>3</v>
      </c>
      <c r="W17" s="21" t="s">
        <v>29</v>
      </c>
    </row>
    <row r="18" spans="1:23" ht="12.75" customHeight="1" x14ac:dyDescent="0.15">
      <c r="A18" s="22">
        <f>Resultat!F28</f>
        <v>4.9224537037037108E-2</v>
      </c>
      <c r="B18" s="21">
        <f t="shared" si="0"/>
        <v>1</v>
      </c>
      <c r="C18" s="21">
        <f t="shared" si="1"/>
        <v>3600</v>
      </c>
      <c r="D18" s="21">
        <f t="shared" si="2"/>
        <v>10</v>
      </c>
      <c r="E18" s="21">
        <f t="shared" si="3"/>
        <v>600</v>
      </c>
      <c r="F18" s="21">
        <f t="shared" si="4"/>
        <v>53</v>
      </c>
      <c r="G18" s="21">
        <f t="shared" si="5"/>
        <v>4253</v>
      </c>
      <c r="H18" s="23">
        <f>IF((Resultat!$B$6&lt;=7),(G18+((Resultat!$B$4-Resultat!D28)*Resultat!$H$2)),(G18*Resultat!D28))</f>
        <v>5212.45</v>
      </c>
      <c r="I18" s="21">
        <f t="shared" si="6"/>
        <v>1</v>
      </c>
      <c r="J18" s="23">
        <f t="shared" si="7"/>
        <v>1612.4499999999998</v>
      </c>
      <c r="K18" s="21">
        <f t="shared" si="8"/>
        <v>26</v>
      </c>
      <c r="L18" s="23">
        <f t="shared" si="9"/>
        <v>52.449999999999818</v>
      </c>
      <c r="M18" s="23">
        <f>ROUND((Resultat!D28*Resultat!$H$2),0)</f>
        <v>4152</v>
      </c>
      <c r="N18" s="23">
        <f t="shared" si="10"/>
        <v>1</v>
      </c>
      <c r="O18" s="23">
        <f t="shared" si="11"/>
        <v>552</v>
      </c>
      <c r="P18" s="21">
        <f t="shared" si="12"/>
        <v>9</v>
      </c>
      <c r="Q18" s="23">
        <f t="shared" si="13"/>
        <v>12</v>
      </c>
      <c r="R18" s="21">
        <f>IF((Resultat!$B$4&gt;Resultat!D28),ROUND(((Resultat!$B$4-Resultat!D28)*Resultat!$H$2),0),0)</f>
        <v>959</v>
      </c>
      <c r="S18" s="21">
        <f t="shared" si="14"/>
        <v>0</v>
      </c>
      <c r="T18" s="21">
        <f t="shared" si="15"/>
        <v>959</v>
      </c>
      <c r="U18" s="21">
        <f t="shared" si="16"/>
        <v>15</v>
      </c>
      <c r="V18" s="21">
        <f t="shared" si="17"/>
        <v>59</v>
      </c>
      <c r="W18" s="21" t="s">
        <v>8</v>
      </c>
    </row>
    <row r="19" spans="1:23" ht="12.75" customHeight="1" x14ac:dyDescent="0.15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4181</v>
      </c>
      <c r="N19" s="23">
        <f t="shared" si="10"/>
        <v>1</v>
      </c>
      <c r="O19" s="23">
        <f t="shared" si="11"/>
        <v>581</v>
      </c>
      <c r="P19" s="21">
        <f t="shared" si="12"/>
        <v>9</v>
      </c>
      <c r="Q19" s="23">
        <f t="shared" si="13"/>
        <v>41</v>
      </c>
      <c r="R19" s="21">
        <f>IF((Resultat!$B$4&gt;Resultat!D29),ROUND(((Resultat!$B$4-Resultat!D29)*Resultat!$H$2),0),0)</f>
        <v>931</v>
      </c>
      <c r="S19" s="21">
        <f t="shared" si="14"/>
        <v>0</v>
      </c>
      <c r="T19" s="21">
        <f t="shared" si="15"/>
        <v>931</v>
      </c>
      <c r="U19" s="21">
        <f t="shared" si="16"/>
        <v>15</v>
      </c>
      <c r="V19" s="21">
        <f t="shared" si="17"/>
        <v>31</v>
      </c>
      <c r="W19" s="21" t="s">
        <v>7</v>
      </c>
    </row>
    <row r="20" spans="1:23" ht="12.75" customHeight="1" x14ac:dyDescent="0.15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4080</v>
      </c>
      <c r="N20" s="23">
        <f t="shared" si="10"/>
        <v>1</v>
      </c>
      <c r="O20" s="23">
        <f t="shared" si="11"/>
        <v>480</v>
      </c>
      <c r="P20" s="21">
        <f t="shared" si="12"/>
        <v>8</v>
      </c>
      <c r="Q20" s="23">
        <f t="shared" si="13"/>
        <v>0</v>
      </c>
      <c r="R20" s="21">
        <f>IF((Resultat!$B$4&gt;Resultat!D30),ROUND(((Resultat!$B$4-Resultat!D30)*Resultat!$H$2),0),0)</f>
        <v>1031</v>
      </c>
      <c r="S20" s="21">
        <f t="shared" si="14"/>
        <v>0</v>
      </c>
      <c r="T20" s="21">
        <f t="shared" si="15"/>
        <v>1031</v>
      </c>
      <c r="U20" s="21">
        <f t="shared" si="16"/>
        <v>17</v>
      </c>
      <c r="V20" s="21">
        <f t="shared" si="17"/>
        <v>11</v>
      </c>
      <c r="W20" s="21" t="s">
        <v>68</v>
      </c>
    </row>
    <row r="21" spans="1:23" ht="12.75" customHeight="1" x14ac:dyDescent="0.15">
      <c r="A21" s="22">
        <f>Resultat!F31</f>
        <v>5.5729166666666607E-2</v>
      </c>
      <c r="B21" s="21">
        <f t="shared" si="0"/>
        <v>1</v>
      </c>
      <c r="C21" s="21">
        <f t="shared" si="1"/>
        <v>3600</v>
      </c>
      <c r="D21" s="21">
        <f t="shared" si="2"/>
        <v>20</v>
      </c>
      <c r="E21" s="21">
        <f t="shared" si="3"/>
        <v>1200</v>
      </c>
      <c r="F21" s="21">
        <f t="shared" si="4"/>
        <v>15</v>
      </c>
      <c r="G21" s="21">
        <f t="shared" si="5"/>
        <v>4815</v>
      </c>
      <c r="H21" s="23">
        <f>IF((Resultat!$B$6&lt;=7),(G21+((Resultat!$B$4-Resultat!D31)*Resultat!$H$2)),(G21*Resultat!D31))</f>
        <v>4815</v>
      </c>
      <c r="I21" s="21">
        <f t="shared" si="6"/>
        <v>1</v>
      </c>
      <c r="J21" s="23">
        <f t="shared" si="7"/>
        <v>1215</v>
      </c>
      <c r="K21" s="21">
        <f t="shared" si="8"/>
        <v>20</v>
      </c>
      <c r="L21" s="23">
        <f t="shared" si="9"/>
        <v>15</v>
      </c>
      <c r="M21" s="23">
        <f>ROUND((Resultat!D31*Resultat!$H$2),0)</f>
        <v>5112</v>
      </c>
      <c r="N21" s="23">
        <f t="shared" si="10"/>
        <v>1</v>
      </c>
      <c r="O21" s="23">
        <f t="shared" si="11"/>
        <v>1512</v>
      </c>
      <c r="P21" s="21">
        <f t="shared" si="12"/>
        <v>25</v>
      </c>
      <c r="Q21" s="23">
        <f t="shared" si="13"/>
        <v>12</v>
      </c>
      <c r="R21" s="21">
        <f>IF((Resultat!$B$4&gt;Resultat!D31),ROUND(((Resultat!$B$4-Resultat!D31)*Resultat!$H$2),0),0)</f>
        <v>0</v>
      </c>
      <c r="S21" s="21">
        <f t="shared" si="14"/>
        <v>0</v>
      </c>
      <c r="T21" s="21">
        <f t="shared" si="15"/>
        <v>0</v>
      </c>
      <c r="U21" s="21">
        <f t="shared" si="16"/>
        <v>0</v>
      </c>
      <c r="V21" s="21">
        <f t="shared" si="17"/>
        <v>0</v>
      </c>
      <c r="W21" s="21" t="s">
        <v>120</v>
      </c>
    </row>
    <row r="22" spans="1:23" ht="12.75" customHeight="1" x14ac:dyDescent="0.15">
      <c r="A22" s="22">
        <f>Resultat!F32</f>
        <v>5.989583333333337E-2</v>
      </c>
      <c r="B22" s="21">
        <f t="shared" si="0"/>
        <v>1</v>
      </c>
      <c r="C22" s="21">
        <f t="shared" si="1"/>
        <v>3600</v>
      </c>
      <c r="D22" s="21">
        <f t="shared" si="2"/>
        <v>26</v>
      </c>
      <c r="E22" s="21">
        <f t="shared" si="3"/>
        <v>1560</v>
      </c>
      <c r="F22" s="21">
        <f t="shared" si="4"/>
        <v>15</v>
      </c>
      <c r="G22" s="21">
        <f t="shared" si="5"/>
        <v>5175</v>
      </c>
      <c r="H22" s="23">
        <f>IF((Resultat!$B$6&lt;=7),(G22+((Resultat!$B$4-Resultat!D32)*Resultat!$H$2)),(G22*Resultat!D32))</f>
        <v>5175</v>
      </c>
      <c r="I22" s="21">
        <f t="shared" si="6"/>
        <v>1</v>
      </c>
      <c r="J22" s="23">
        <f t="shared" si="7"/>
        <v>1575</v>
      </c>
      <c r="K22" s="21">
        <f t="shared" si="8"/>
        <v>26</v>
      </c>
      <c r="L22" s="23">
        <f t="shared" si="9"/>
        <v>15</v>
      </c>
      <c r="M22" s="23">
        <f>ROUND((Resultat!D32*Resultat!$H$2),0)</f>
        <v>5112</v>
      </c>
      <c r="N22" s="23">
        <f t="shared" si="10"/>
        <v>1</v>
      </c>
      <c r="O22" s="23">
        <f t="shared" si="11"/>
        <v>1512</v>
      </c>
      <c r="P22" s="21">
        <f t="shared" si="12"/>
        <v>25</v>
      </c>
      <c r="Q22" s="23">
        <f t="shared" si="13"/>
        <v>12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119</v>
      </c>
    </row>
    <row r="23" spans="1:23" ht="12.75" customHeight="1" x14ac:dyDescent="0.15">
      <c r="A23" s="22" t="str">
        <f>Resultat!F33</f>
        <v xml:space="preserve">  </v>
      </c>
      <c r="B23" s="21" t="e">
        <f t="shared" si="0"/>
        <v>#VALUE!</v>
      </c>
      <c r="C23" s="21" t="e">
        <f t="shared" si="1"/>
        <v>#VALUE!</v>
      </c>
      <c r="D23" s="21" t="e">
        <f t="shared" si="2"/>
        <v>#VALUE!</v>
      </c>
      <c r="E23" s="21" t="e">
        <f t="shared" si="3"/>
        <v>#VALUE!</v>
      </c>
      <c r="F23" s="21" t="e">
        <f t="shared" si="4"/>
        <v>#VALUE!</v>
      </c>
      <c r="G23" s="21" t="e">
        <f t="shared" si="5"/>
        <v>#VALUE!</v>
      </c>
      <c r="H23" s="23" t="e">
        <f>IF((Resultat!$B$6&lt;=7),(G23+((Resultat!$B$4-Resultat!D33)*Resultat!$H$2)),(G23*Resultat!D33))</f>
        <v>#VALUE!</v>
      </c>
      <c r="I23" s="21" t="e">
        <f t="shared" si="6"/>
        <v>#VALUE!</v>
      </c>
      <c r="J23" s="23" t="e">
        <f t="shared" si="7"/>
        <v>#VALUE!</v>
      </c>
      <c r="K23" s="21" t="e">
        <f t="shared" si="8"/>
        <v>#VALUE!</v>
      </c>
      <c r="L23" s="23" t="e">
        <f t="shared" si="9"/>
        <v>#VALUE!</v>
      </c>
      <c r="M23" s="23">
        <f>ROUND((Resultat!D33*Resultat!$H$2),0)</f>
        <v>5112</v>
      </c>
      <c r="N23" s="23">
        <f t="shared" si="10"/>
        <v>1</v>
      </c>
      <c r="O23" s="23">
        <f t="shared" si="11"/>
        <v>1512</v>
      </c>
      <c r="P23" s="21">
        <f t="shared" si="12"/>
        <v>25</v>
      </c>
      <c r="Q23" s="23">
        <f t="shared" si="13"/>
        <v>12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120</v>
      </c>
    </row>
    <row r="24" spans="1:23" ht="12.75" customHeight="1" x14ac:dyDescent="0.15">
      <c r="A24" s="22">
        <f>Resultat!F34</f>
        <v>5.7071759259259336E-2</v>
      </c>
      <c r="B24" s="21">
        <f t="shared" si="0"/>
        <v>1</v>
      </c>
      <c r="C24" s="21">
        <f t="shared" si="1"/>
        <v>3600</v>
      </c>
      <c r="D24" s="21">
        <f t="shared" si="2"/>
        <v>22</v>
      </c>
      <c r="E24" s="21">
        <f t="shared" si="3"/>
        <v>1320</v>
      </c>
      <c r="F24" s="21">
        <f t="shared" si="4"/>
        <v>11</v>
      </c>
      <c r="G24" s="21">
        <f t="shared" si="5"/>
        <v>4931</v>
      </c>
      <c r="H24" s="23">
        <f>IF((Resultat!$B$6&lt;=7),(G24+((Resultat!$B$4-Resultat!D34)*Resultat!$H$2)),(G24*Resultat!D34))</f>
        <v>4931</v>
      </c>
      <c r="I24" s="21">
        <f t="shared" si="6"/>
        <v>1</v>
      </c>
      <c r="J24" s="23">
        <f t="shared" si="7"/>
        <v>1331</v>
      </c>
      <c r="K24" s="21">
        <f t="shared" si="8"/>
        <v>22</v>
      </c>
      <c r="L24" s="23">
        <f t="shared" si="9"/>
        <v>11</v>
      </c>
      <c r="M24" s="23">
        <f>ROUND((Resultat!D34*Resultat!$H$2),0)</f>
        <v>5112</v>
      </c>
      <c r="N24" s="23">
        <f t="shared" si="10"/>
        <v>1</v>
      </c>
      <c r="O24" s="23">
        <f t="shared" si="11"/>
        <v>1512</v>
      </c>
      <c r="P24" s="21">
        <f t="shared" si="12"/>
        <v>25</v>
      </c>
      <c r="Q24" s="23">
        <f t="shared" si="13"/>
        <v>12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79</v>
      </c>
    </row>
    <row r="25" spans="1:23" ht="12.75" customHeight="1" x14ac:dyDescent="0.15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5112</v>
      </c>
      <c r="N25" s="23"/>
      <c r="O25" s="23">
        <f t="shared" ref="O25" si="28">MOD(M25,3600)</f>
        <v>1512</v>
      </c>
      <c r="P25" s="21">
        <f t="shared" ref="P25" si="29">INT((O25/60))</f>
        <v>25</v>
      </c>
      <c r="Q25" s="23">
        <f t="shared" ref="Q25" si="30">MOD(O25,60)</f>
        <v>12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114</v>
      </c>
    </row>
    <row r="26" spans="1:23" ht="12.75" customHeight="1" x14ac:dyDescent="0.15">
      <c r="A26" s="22">
        <f>Resultat!F36</f>
        <v>5.0868055555555625E-2</v>
      </c>
      <c r="B26" s="21">
        <f t="shared" si="0"/>
        <v>1</v>
      </c>
      <c r="C26" s="21">
        <f t="shared" si="1"/>
        <v>3600</v>
      </c>
      <c r="D26" s="21">
        <f t="shared" si="2"/>
        <v>13</v>
      </c>
      <c r="E26" s="21">
        <f t="shared" si="3"/>
        <v>780</v>
      </c>
      <c r="F26" s="21">
        <f t="shared" si="4"/>
        <v>15</v>
      </c>
      <c r="G26" s="21">
        <f t="shared" si="5"/>
        <v>4395</v>
      </c>
      <c r="H26" s="23">
        <f>IF((Resultat!$B$6&lt;=7),(G26+((Resultat!$B$4-Resultat!D36)*Resultat!$H$2)),(G26*Resultat!D36))</f>
        <v>4887.7239999999993</v>
      </c>
      <c r="I26" s="21">
        <f t="shared" si="6"/>
        <v>1</v>
      </c>
      <c r="J26" s="23">
        <f t="shared" si="7"/>
        <v>1287.7239999999993</v>
      </c>
      <c r="K26" s="21">
        <f t="shared" si="8"/>
        <v>21</v>
      </c>
      <c r="L26" s="23">
        <f t="shared" si="9"/>
        <v>27.723999999999251</v>
      </c>
      <c r="M26" s="23">
        <f>ROUND((Resultat!D36*Resultat!$H$2),0)</f>
        <v>4619</v>
      </c>
      <c r="N26" s="23">
        <f t="shared" si="10"/>
        <v>1</v>
      </c>
      <c r="O26" s="23">
        <f t="shared" si="11"/>
        <v>1019</v>
      </c>
      <c r="P26" s="21">
        <f t="shared" si="12"/>
        <v>16</v>
      </c>
      <c r="Q26" s="23">
        <f t="shared" si="13"/>
        <v>59</v>
      </c>
      <c r="R26" s="21">
        <f>IF((Resultat!$B$4&gt;Resultat!D36),ROUND(((Resultat!$B$4-Resultat!D36)*Resultat!$H$2),0),0)</f>
        <v>493</v>
      </c>
      <c r="S26" s="21">
        <f t="shared" si="14"/>
        <v>0</v>
      </c>
      <c r="T26" s="21">
        <f t="shared" si="15"/>
        <v>493</v>
      </c>
      <c r="U26" s="21">
        <f t="shared" si="16"/>
        <v>8</v>
      </c>
      <c r="V26" s="21">
        <f t="shared" si="17"/>
        <v>13</v>
      </c>
      <c r="W26" s="21" t="s">
        <v>77</v>
      </c>
    </row>
    <row r="27" spans="1:23" ht="12.75" customHeight="1" x14ac:dyDescent="0.15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4638</v>
      </c>
      <c r="N27" s="23">
        <f t="shared" si="10"/>
        <v>1</v>
      </c>
      <c r="O27" s="23">
        <f t="shared" si="11"/>
        <v>1038</v>
      </c>
      <c r="P27" s="21">
        <f t="shared" si="12"/>
        <v>17</v>
      </c>
      <c r="Q27" s="23">
        <f t="shared" si="13"/>
        <v>18</v>
      </c>
      <c r="R27" s="21">
        <f>IF((Resultat!$B$4&gt;Resultat!D37),ROUND(((Resultat!$B$4-Resultat!D37)*Resultat!$H$2),0),0)</f>
        <v>474</v>
      </c>
      <c r="S27" s="21">
        <f t="shared" si="14"/>
        <v>0</v>
      </c>
      <c r="T27" s="21">
        <f t="shared" si="15"/>
        <v>474</v>
      </c>
      <c r="U27" s="21">
        <f t="shared" si="16"/>
        <v>7</v>
      </c>
      <c r="V27" s="21">
        <f t="shared" si="17"/>
        <v>54</v>
      </c>
      <c r="W27" s="21" t="s">
        <v>108</v>
      </c>
    </row>
    <row r="28" spans="1:23" ht="12.75" customHeight="1" x14ac:dyDescent="0.15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4094</v>
      </c>
      <c r="N28" s="23">
        <f t="shared" si="10"/>
        <v>1</v>
      </c>
      <c r="O28" s="23">
        <f t="shared" si="11"/>
        <v>494</v>
      </c>
      <c r="P28" s="21">
        <f t="shared" si="12"/>
        <v>8</v>
      </c>
      <c r="Q28" s="23">
        <f t="shared" si="13"/>
        <v>14</v>
      </c>
      <c r="R28" s="21">
        <f>IF((Resultat!$B$4&gt;Resultat!D38),ROUND(((Resultat!$B$4-Resultat!D38)*Resultat!$H$2),0),0)</f>
        <v>1018</v>
      </c>
      <c r="S28" s="21">
        <f t="shared" si="14"/>
        <v>0</v>
      </c>
      <c r="T28" s="21">
        <f t="shared" si="15"/>
        <v>1018</v>
      </c>
      <c r="U28" s="21">
        <f t="shared" si="16"/>
        <v>16</v>
      </c>
      <c r="V28" s="21">
        <f t="shared" si="17"/>
        <v>58</v>
      </c>
      <c r="W28" s="21" t="s">
        <v>106</v>
      </c>
    </row>
    <row r="29" spans="1:23" ht="12.75" customHeight="1" x14ac:dyDescent="0.15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5122</v>
      </c>
      <c r="N29" s="23">
        <f t="shared" si="10"/>
        <v>1</v>
      </c>
      <c r="O29" s="23">
        <f t="shared" si="11"/>
        <v>1522</v>
      </c>
      <c r="P29" s="21">
        <f t="shared" si="12"/>
        <v>25</v>
      </c>
      <c r="Q29" s="23">
        <f t="shared" si="13"/>
        <v>22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112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2018-05-08T16:47:22Z</cp:lastPrinted>
  <dcterms:created xsi:type="dcterms:W3CDTF">2013-05-01T13:39:40Z</dcterms:created>
  <dcterms:modified xsi:type="dcterms:W3CDTF">2018-08-22T19:41:56Z</dcterms:modified>
</cp:coreProperties>
</file>