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10_ncr:8100000_{3F0DA4E0-D434-4D8C-BF05-279E9B3A79E0}" xr6:coauthVersionLast="32" xr6:coauthVersionMax="32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D29" i="1" l="1"/>
  <c r="D30" i="1"/>
  <c r="D31" i="1"/>
  <c r="D32" i="1"/>
  <c r="H15" i="1" l="1"/>
  <c r="H16" i="1"/>
  <c r="H17" i="1"/>
  <c r="H18" i="1"/>
  <c r="H20" i="1"/>
  <c r="H21" i="1"/>
  <c r="H22" i="1"/>
  <c r="H24" i="1"/>
  <c r="H26" i="1"/>
  <c r="H27" i="1"/>
  <c r="H29" i="1"/>
  <c r="H30" i="1"/>
  <c r="H31" i="1"/>
  <c r="H35" i="1"/>
  <c r="H37" i="1"/>
  <c r="H38" i="1"/>
  <c r="H39" i="1"/>
  <c r="H14" i="1"/>
  <c r="H13" i="1"/>
  <c r="H12" i="1"/>
  <c r="B29" i="1" l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C16" i="2" l="1"/>
  <c r="C12" i="2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C2" i="2"/>
  <c r="D13" i="1"/>
  <c r="M3" i="3" s="1"/>
  <c r="O3" i="3" s="1"/>
  <c r="F13" i="1"/>
  <c r="A3" i="3" s="1"/>
  <c r="G13" i="1"/>
  <c r="C3" i="2"/>
  <c r="D14" i="1"/>
  <c r="B14" i="1" s="1"/>
  <c r="F14" i="1"/>
  <c r="A4" i="3" s="1"/>
  <c r="G14" i="1"/>
  <c r="C4" i="2"/>
  <c r="D15" i="1"/>
  <c r="M5" i="3" s="1"/>
  <c r="N5" i="3" s="1"/>
  <c r="F15" i="1"/>
  <c r="A5" i="3" s="1"/>
  <c r="G15" i="1"/>
  <c r="C5" i="2"/>
  <c r="D16" i="1"/>
  <c r="F16" i="1"/>
  <c r="A6" i="3" s="1"/>
  <c r="D17" i="1"/>
  <c r="A17" i="1" s="1"/>
  <c r="F17" i="1"/>
  <c r="A7" i="3" s="1"/>
  <c r="G17" i="1"/>
  <c r="C7" i="2"/>
  <c r="D18" i="1"/>
  <c r="M8" i="3" s="1"/>
  <c r="F18" i="1"/>
  <c r="A8" i="3" s="1"/>
  <c r="G18" i="1"/>
  <c r="C8" i="2"/>
  <c r="D19" i="1"/>
  <c r="B19" i="1" s="1"/>
  <c r="F19" i="1"/>
  <c r="A9" i="3" s="1"/>
  <c r="D20" i="1"/>
  <c r="B20" i="1" s="1"/>
  <c r="F20" i="1"/>
  <c r="A10" i="3" s="1"/>
  <c r="G20" i="1"/>
  <c r="C10" i="2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F29" i="1"/>
  <c r="A19" i="3" s="1"/>
  <c r="B30" i="1"/>
  <c r="F30" i="1"/>
  <c r="A20" i="3" s="1"/>
  <c r="G30" i="1"/>
  <c r="C20" i="2"/>
  <c r="B31" i="1"/>
  <c r="F31" i="1"/>
  <c r="A21" i="3" s="1"/>
  <c r="G31" i="1"/>
  <c r="C21" i="2"/>
  <c r="M22" i="3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A23" i="1" l="1"/>
  <c r="B23" i="1"/>
  <c r="M17" i="3"/>
  <c r="B27" i="1"/>
  <c r="A24" i="1"/>
  <c r="B24" i="1"/>
  <c r="B16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U28" i="3" s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G35" i="1" s="1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H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J24" i="1" l="1"/>
  <c r="K24" i="1" s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28" i="1" s="1"/>
  <c r="H23" i="1" l="1"/>
  <c r="H25" i="1"/>
  <c r="C15" i="2" s="1"/>
  <c r="C22" i="2"/>
  <c r="C27" i="2"/>
  <c r="C6" i="2"/>
  <c r="C18" i="2"/>
  <c r="C26" i="2"/>
  <c r="C9" i="2"/>
  <c r="C14" i="2"/>
  <c r="C23" i="2"/>
  <c r="C24" i="2"/>
  <c r="C13" i="2"/>
  <c r="C11" i="2"/>
  <c r="C28" i="2"/>
  <c r="C19" i="2"/>
  <c r="C17" i="2"/>
</calcChain>
</file>

<file path=xl/sharedStrings.xml><?xml version="1.0" encoding="utf-8"?>
<sst xmlns="http://schemas.openxmlformats.org/spreadsheetml/2006/main" count="186" uniqueCount="126">
  <si>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</si>
  <si>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</si>
  <si>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</si>
  <si>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</si>
  <si>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</si>
  <si>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</si>
  <si>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</si>
  <si>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</si>
  <si>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</si>
  <si>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</si>
  <si>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</si>
  <si>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</si>
  <si>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</si>
  <si>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</si>
  <si>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</si>
  <si>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</si>
  <si>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</si>
  <si>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</si>
  <si>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</si>
  <si>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</si>
  <si>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</si>
  <si>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</si>
  <si>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</si>
  <si>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</si>
  <si>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</si>
  <si>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</si>
  <si>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</si>
  <si>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</si>
  <si>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</si>
  <si>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</si>
  <si>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</si>
  <si>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</si>
  <si>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</si>
  <si>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</si>
  <si>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</si>
  <si>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</si>
  <si>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</si>
  <si>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</si>
  <si>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</si>
  <si>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</si>
  <si>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</si>
  <si>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</si>
  <si>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</si>
  <si>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</si>
  <si>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</si>
  <si>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</si>
  <si>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</si>
  <si>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</si>
  <si>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</si>
  <si>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</si>
  <si>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</si>
  <si>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</si>
  <si>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</si>
  <si>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</si>
  <si>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</si>
  <si>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</si>
  <si>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</si>
  <si>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</si>
  <si>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</si>
  <si>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</si>
  <si>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</si>
  <si>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</si>
  <si>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</si>
  <si>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</si>
  <si>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</si>
  <si>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</si>
  <si>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</si>
  <si>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</si>
  <si>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</si>
  <si>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</si>
  <si>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</si>
  <si>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</si>
  <si>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</si>
  <si>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</si>
  <si>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</si>
  <si>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</si>
  <si>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</si>
  <si>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</si>
  <si>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</si>
  <si>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</si>
  <si>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</si>
  <si>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</si>
  <si>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</si>
  <si>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</si>
  <si>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</si>
  <si>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</si>
  <si>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</si>
  <si>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</si>
  <si>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</si>
  <si>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</si>
  <si>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</si>
  <si>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</si>
  <si>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</si>
  <si>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</si>
  <si>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</si>
  <si>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</si>
  <si>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</si>
  <si>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</si>
  <si>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</si>
  <si>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</si>
  <si>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</si>
  <si>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</si>
  <si>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</si>
  <si>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</si>
  <si>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</si>
  <si>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</si>
  <si>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</si>
  <si>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</si>
  <si>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</si>
  <si>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</si>
  <si>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</si>
  <si>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</si>
  <si>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</si>
  <si>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</si>
  <si>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</si>
  <si>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</si>
  <si>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</si>
  <si>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</si>
  <si>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</si>
  <si>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</si>
  <si>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</si>
  <si>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</si>
  <si>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</si>
  <si>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</si>
  <si>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beregnet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</si>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</sst>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Border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39"/>
  <sheetViews>
    <sheetView tabSelected="1" zoomScaleNormal="100" workbookViewId="0">
      <selection activeCell="B3" sqref="B3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0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79"/>
      <c r="F1" s="1"/>
      <c r="H1" s="1"/>
      <c r="I1" s="1"/>
    </row>
    <row r="2" spans="1:14" ht="13.5" thickBot="1" x14ac:dyDescent="0.25">
      <c r="A2" s="2" t="s">
        <v>12</v>
      </c>
      <c r="B2" s="78">
        <v>43243</v>
      </c>
      <c r="C2" s="79"/>
      <c r="D2" s="30"/>
      <c r="E2" s="4" t="s">
        <v>97</v>
      </c>
      <c r="F2" s="46">
        <v>0.79166666666666663</v>
      </c>
      <c r="G2" s="5" t="s">
        <v>16</v>
      </c>
      <c r="H2" s="47">
        <v>4.84</v>
      </c>
      <c r="I2" s="52" t="s">
        <v>54</v>
      </c>
      <c r="J2" s="3"/>
    </row>
    <row r="3" spans="1:14" x14ac:dyDescent="0.2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2">
      <c r="A4" s="2" t="s">
        <v>55</v>
      </c>
      <c r="B4" s="44">
        <v>1122.4000000000001</v>
      </c>
      <c r="D4" s="25"/>
      <c r="E4" s="86" t="s">
        <v>20</v>
      </c>
      <c r="F4" s="87"/>
      <c r="G4" s="7"/>
      <c r="H4" s="88" t="s">
        <v>69</v>
      </c>
      <c r="I4" s="87"/>
      <c r="J4" s="3"/>
      <c r="M4" s="40" t="s">
        <v>101</v>
      </c>
    </row>
    <row r="5" spans="1:14" x14ac:dyDescent="0.2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5">
      <c r="A6" s="2" t="s">
        <v>64</v>
      </c>
      <c r="B6" s="45">
        <v>4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2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2">
      <c r="A8" s="89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2">
      <c r="A9" s="90"/>
      <c r="B9" s="74">
        <v>43236</v>
      </c>
      <c r="C9" s="79"/>
      <c r="D9" s="24"/>
      <c r="E9" s="11"/>
      <c r="F9" s="11"/>
      <c r="H9" s="11"/>
      <c r="I9" s="11"/>
    </row>
    <row r="10" spans="1:14" x14ac:dyDescent="0.2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1177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6.5937499999999996E-2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1307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7.3217592592592584E-2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1299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7.2766203703703694E-2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1244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6.9687499999999999E-2</v>
      </c>
      <c r="J15" s="19">
        <f>IF((Beregninger!M5&gt;1),TIME(Beregninger!S5,Beregninger!U5,Beregninger!V5),"  ")</f>
        <v>0</v>
      </c>
      <c r="K15" s="19">
        <f>IF((Beregninger!M5&gt;1),(J15+$F$2),"  ")</f>
        <v>0.79166666666666663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1035.2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5.7986111111111106E-2</v>
      </c>
      <c r="J16" s="19">
        <f>IF((Beregninger!M6&gt;1),TIME(Beregninger!S6,Beregninger!U6,Beregninger!V6),"  ")</f>
        <v>4.8842592592592592E-3</v>
      </c>
      <c r="K16" s="19">
        <f>IF((Beregninger!M6&gt;1),(J16+$F$2),"  ")</f>
        <v>0.79655092592592591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1041.8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5.8356481481481481E-2</v>
      </c>
      <c r="J17" s="19">
        <f>IF((Beregninger!M7&gt;1),TIME(Beregninger!S7,Beregninger!U7,Beregninger!V7),"  ")</f>
        <v>4.5138888888888893E-3</v>
      </c>
      <c r="K17" s="19">
        <f>IF((Beregninger!M7&gt;1),(J17+$F$2),"  ")</f>
        <v>0.79618055555555556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1138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6.3750000000000001E-2</v>
      </c>
      <c r="J18" s="19">
        <f>IF((Beregninger!M8&gt;1),TIME(Beregninger!S8,Beregninger!U8,Beregninger!V8),"  ")</f>
        <v>0</v>
      </c>
      <c r="K18" s="19">
        <f>IF((Beregninger!M8&gt;1),(J18+$F$2),"  ")</f>
        <v>0.79166666666666663</v>
      </c>
      <c r="N18" s="29"/>
    </row>
    <row r="19" spans="1:14" x14ac:dyDescent="0.2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979.4</v>
      </c>
      <c r="E19" s="27"/>
      <c r="F19" s="27" t="str">
        <f t="shared" si="0"/>
        <v xml:space="preserve">  </v>
      </c>
      <c r="G19" s="27" t="str">
        <f>IF((E19&gt;$F$2),TIME(Beregninger!I9,Beregninger!K9,Beregninger!L9),"  ")</f>
        <v xml:space="preserve">  </v>
      </c>
      <c r="H19" s="20" t="s">
        <v>125</v>
      </c>
      <c r="I19" s="19">
        <f>IF((Beregninger!M9&gt;1),TIME(Beregninger!N9,Beregninger!P9,Beregninger!Q9),"  ")</f>
        <v>5.486111111111111E-2</v>
      </c>
      <c r="J19" s="19">
        <f>IF((Beregninger!M9&gt;1),TIME(Beregninger!S9,Beregninger!U9,Beregninger!V9),"  ")</f>
        <v>8.0092592592592594E-3</v>
      </c>
      <c r="K19" s="19">
        <f>IF((Beregninger!M9&gt;1),(J19+$F$2),"  ")</f>
        <v>0.79967592592592585</v>
      </c>
      <c r="M19" s="29"/>
      <c r="N19" s="29"/>
    </row>
    <row r="20" spans="1:14" hidden="1" x14ac:dyDescent="0.2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1086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6.083333333333333E-2</v>
      </c>
      <c r="J20" s="19">
        <f>IF((Beregninger!M10&gt;1),TIME(Beregninger!S10,Beregninger!U10,Beregninger!V10),"  ")</f>
        <v>2.0370370370370373E-3</v>
      </c>
      <c r="K20" s="19">
        <f>IF((Beregninger!M10&gt;1),(J20+$F$2),"  ")</f>
        <v>0.79370370370370369</v>
      </c>
      <c r="N20" s="29"/>
    </row>
    <row r="21" spans="1:14" hidden="1" x14ac:dyDescent="0.2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943.6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5.28587962962963E-2</v>
      </c>
      <c r="J21" s="19">
        <f>IF((Beregninger!M11&gt;1),TIME(Beregninger!S11,Beregninger!U11,Beregninger!V11),"  ")</f>
        <v>1.0011574074074074E-2</v>
      </c>
      <c r="K21" s="19">
        <f>IF((Beregninger!M11&gt;1),(J21+$F$2),"  ")</f>
        <v>0.80167824074074068</v>
      </c>
      <c r="M21" s="29"/>
      <c r="N21" s="29"/>
    </row>
    <row r="22" spans="1:14" hidden="1" x14ac:dyDescent="0.2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967.8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5.4212962962962963E-2</v>
      </c>
      <c r="J22" s="19">
        <f>IF((Beregninger!M12&gt;1),TIME(Beregninger!S12,Beregninger!U12,Beregninger!V12),"  ")</f>
        <v>8.6574074074074071E-3</v>
      </c>
      <c r="K22" s="19">
        <f>IF((Beregninger!M12&gt;1),(J22+$F$2),"  ")</f>
        <v>0.80032407407407402</v>
      </c>
      <c r="N22" s="29"/>
    </row>
    <row r="23" spans="1:14" x14ac:dyDescent="0.2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812.4</v>
      </c>
      <c r="E23" s="27">
        <v>0.85163194444444434</v>
      </c>
      <c r="F23" s="27">
        <f t="shared" si="0"/>
        <v>5.9965277777777715E-2</v>
      </c>
      <c r="G23" s="27">
        <f>IF((E23&gt;$F$2),TIME(Beregninger!I13,Beregninger!K13,Beregninger!L13),"  ")</f>
        <v>7.7326388888888889E-2</v>
      </c>
      <c r="H23" s="20">
        <f t="shared" si="1"/>
        <v>2</v>
      </c>
      <c r="I23" s="19">
        <f>IF((Beregninger!M13&gt;1),TIME(Beregninger!N13,Beregninger!P13,Beregninger!Q13),"  ")</f>
        <v>4.5509259259259256E-2</v>
      </c>
      <c r="J23" s="19">
        <f>IF((Beregninger!M13&gt;1),TIME(Beregninger!S13,Beregninger!U13,Beregninger!V13),"  ")</f>
        <v>1.7361111111111112E-2</v>
      </c>
      <c r="K23" s="19">
        <f>IF((Beregninger!M13&gt;1),(J23+$F$2),"  ")</f>
        <v>0.80902777777777779</v>
      </c>
      <c r="N23" s="29"/>
    </row>
    <row r="24" spans="1:14" x14ac:dyDescent="0.2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925.4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5">
        <f>IF((Beregninger!M14&gt;1),TIME(Beregninger!N14,Beregninger!P14,Beregninger!Q14),"  ")</f>
        <v>5.1840277777777777E-2</v>
      </c>
      <c r="J24" s="75">
        <f>IF((Beregninger!M14&gt;1),TIME(Beregninger!S14,Beregninger!U14,Beregninger!V14),"  ")</f>
        <v>1.1030092592592591E-2</v>
      </c>
      <c r="K24" s="75">
        <f>IF((Beregninger!M14&gt;1),(J24+$F$2),"  ")</f>
        <v>0.80269675925925921</v>
      </c>
      <c r="N24" s="29"/>
    </row>
    <row r="25" spans="1:14" x14ac:dyDescent="0.2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912.2</v>
      </c>
      <c r="E25" s="53">
        <v>0.86789351851851848</v>
      </c>
      <c r="F25" s="27">
        <f t="shared" si="0"/>
        <v>7.6226851851851851E-2</v>
      </c>
      <c r="G25" s="27">
        <f>IF((E25&gt;$F$2),TIME(Beregninger!I15,Beregninger!K15,Beregninger!L15),"  ")</f>
        <v>8.7997685185185193E-2</v>
      </c>
      <c r="H25" s="20">
        <f t="shared" si="1"/>
        <v>3</v>
      </c>
      <c r="I25" s="19">
        <f>IF((Beregninger!M15&gt;1),TIME(Beregninger!N15,Beregninger!P15,Beregninger!Q15),"  ")</f>
        <v>5.1099537037037041E-2</v>
      </c>
      <c r="J25" s="19">
        <f>IF((Beregninger!M15&gt;1),TIME(Beregninger!S15,Beregninger!U15,Beregninger!V15),"  ")</f>
        <v>1.1770833333333333E-2</v>
      </c>
      <c r="K25" s="19">
        <f>IF((Beregninger!M15&gt;1),(J25+$F$2),"  ")</f>
        <v>0.80343749999999992</v>
      </c>
      <c r="M25" s="29"/>
      <c r="N25" s="29"/>
    </row>
    <row r="26" spans="1:14" hidden="1" x14ac:dyDescent="0.2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942.8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5.2812500000000005E-2</v>
      </c>
      <c r="J26" s="19">
        <f>IF((Beregninger!M16&gt;1),TIME(Beregninger!S16,Beregninger!U16,Beregninger!V16),"  ")</f>
        <v>1.005787037037037E-2</v>
      </c>
      <c r="K26" s="19">
        <f>IF((Beregninger!M16&gt;1),(J26+$F$2),"  ")</f>
        <v>0.80172453703703694</v>
      </c>
      <c r="N26" s="29"/>
    </row>
    <row r="27" spans="1:14" hidden="1" x14ac:dyDescent="0.2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1036.5999999999999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5.8067129629629628E-2</v>
      </c>
      <c r="J27" s="19">
        <f>IF((Beregninger!M17&gt;1),TIME(Beregninger!S17,Beregninger!U17,Beregninger!V17),"  ")</f>
        <v>4.8032407407407407E-3</v>
      </c>
      <c r="K27" s="19">
        <f>IF((Beregninger!M17&gt;1),(J27+$F$2),"  ")</f>
        <v>0.79646990740740742</v>
      </c>
      <c r="N27" s="29"/>
    </row>
    <row r="28" spans="1:14" x14ac:dyDescent="0.2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878.4</v>
      </c>
      <c r="E28" s="54">
        <v>0.85189814814814813</v>
      </c>
      <c r="F28" s="27">
        <f t="shared" si="0"/>
        <v>6.0231481481481497E-2</v>
      </c>
      <c r="G28" s="27">
        <f>IF((E28&gt;$F$2),TIME(Beregninger!I18,Beregninger!K18,Beregninger!L18),"  ")</f>
        <v>7.3888888888888893E-2</v>
      </c>
      <c r="H28" s="20">
        <f t="shared" si="1"/>
        <v>1</v>
      </c>
      <c r="I28" s="19">
        <f>IF((Beregninger!M18&gt;1),TIME(Beregninger!N18,Beregninger!P18,Beregninger!Q18),"  ")</f>
        <v>4.9201388888888892E-2</v>
      </c>
      <c r="J28" s="19">
        <f>IF((Beregninger!M18&gt;1),TIME(Beregninger!S18,Beregninger!U18,Beregninger!V18),"  ")</f>
        <v>1.3668981481481482E-2</v>
      </c>
      <c r="K28" s="19">
        <f>IF((Beregninger!M18&gt;1),(J28+$F$2),"  ")</f>
        <v>0.80533564814814806</v>
      </c>
      <c r="N28" s="29"/>
    </row>
    <row r="29" spans="1:14" hidden="1" x14ac:dyDescent="0.2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894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5.0081018518518518E-2</v>
      </c>
      <c r="J29" s="19">
        <f>IF((Beregninger!M19&gt;1),TIME(Beregninger!S19,Beregninger!U19,Beregninger!V19),"  ")</f>
        <v>1.2789351851851852E-2</v>
      </c>
      <c r="K29" s="19">
        <f>IF((Beregninger!M19&gt;1),(J29+$F$2),"  ")</f>
        <v>0.80445601851851845</v>
      </c>
      <c r="N29" s="29"/>
    </row>
    <row r="30" spans="1:14" hidden="1" x14ac:dyDescent="0.2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854.6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4.7870370370370369E-2</v>
      </c>
      <c r="J30" s="19">
        <f>IF((Beregninger!M20&gt;1),TIME(Beregninger!S20,Beregninger!U20,Beregninger!V20),"  ")</f>
        <v>1.5000000000000001E-2</v>
      </c>
      <c r="K30" s="19">
        <f>IF((Beregninger!M20&gt;1),(J30+$F$2),"  ")</f>
        <v>0.80666666666666664</v>
      </c>
      <c r="N30" s="29"/>
    </row>
    <row r="31" spans="1:14" x14ac:dyDescent="0.2">
      <c r="A31" s="37" t="s">
        <v>121</v>
      </c>
      <c r="B31" s="2" t="str">
        <f>IF((D31&gt;0.5),Måltal!B21,"     ")</f>
        <v>H-båd</v>
      </c>
      <c r="C31" s="82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1122.4000000000001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6.2870370370370368E-2</v>
      </c>
      <c r="J31" s="19">
        <f>IF((Beregninger!M21&gt;1),TIME(Beregninger!S21,Beregninger!U21,Beregninger!V21),"  ")</f>
        <v>0</v>
      </c>
      <c r="K31" s="19">
        <f>IF((Beregninger!M21&gt;1),(J31+$F$2),"  ")</f>
        <v>0.79166666666666663</v>
      </c>
      <c r="N31" s="29"/>
    </row>
    <row r="32" spans="1:14" ht="12.75" customHeight="1" x14ac:dyDescent="0.2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1122.4000000000001</v>
      </c>
      <c r="E32" s="27"/>
      <c r="F32" s="27" t="str">
        <f t="shared" si="0"/>
        <v xml:space="preserve">  </v>
      </c>
      <c r="G32" s="27" t="str">
        <f>IF((E32&gt;$F$2),TIME(Beregninger!I22,Beregninger!K22,Beregninger!L22),"  ")</f>
        <v xml:space="preserve">  </v>
      </c>
      <c r="H32" s="20" t="s">
        <v>125</v>
      </c>
      <c r="I32" s="19">
        <f>IF((Beregninger!M22&gt;1),TIME(Beregninger!N22,Beregninger!P22,Beregninger!Q22),"  ")</f>
        <v>6.2870370370370368E-2</v>
      </c>
      <c r="J32" s="19">
        <f>IF((Beregninger!M22&gt;1),TIME(Beregninger!S22,Beregninger!U22,Beregninger!V22),"  ")</f>
        <v>0</v>
      </c>
      <c r="K32" s="19">
        <f>IF((Beregninger!M22&gt;1),(J32+$F$2),"  ")</f>
        <v>0.79166666666666663</v>
      </c>
      <c r="M32" s="29"/>
      <c r="N32" s="29"/>
    </row>
    <row r="33" spans="1:14" ht="12.75" customHeight="1" x14ac:dyDescent="0.2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1122.4000000000001</v>
      </c>
      <c r="E33" s="27"/>
      <c r="F33" s="27" t="str">
        <f t="shared" si="0"/>
        <v xml:space="preserve">  </v>
      </c>
      <c r="G33" s="27" t="str">
        <f>IF((E33&gt;$F$2),TIME(Beregninger!I23,Beregninger!K23,Beregninger!L23),"  ")</f>
        <v xml:space="preserve">  </v>
      </c>
      <c r="H33" s="20" t="s">
        <v>125</v>
      </c>
      <c r="I33" s="19">
        <f>IF((Beregninger!M23&gt;1),TIME(Beregninger!N23,Beregninger!P23,Beregninger!Q23),"  ")</f>
        <v>6.2870370370370368E-2</v>
      </c>
      <c r="J33" s="19">
        <f>IF((Beregninger!M23&gt;1),TIME(Beregninger!S23,Beregninger!U23,Beregninger!V23),"  ")</f>
        <v>0</v>
      </c>
      <c r="K33" s="19">
        <f>IF((Beregninger!M23&gt;1),(J33+$F$2),"  ")</f>
        <v>0.79166666666666663</v>
      </c>
      <c r="M33" s="29"/>
      <c r="N33" s="29"/>
    </row>
    <row r="34" spans="1:14" ht="12.75" customHeight="1" x14ac:dyDescent="0.2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1122.4000000000001</v>
      </c>
      <c r="E34" s="55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">
        <v>125</v>
      </c>
      <c r="I34" s="19">
        <f>IF((Beregninger!M24&gt;1),TIME(Beregninger!N24,Beregninger!P24,Beregninger!Q24),"  ")</f>
        <v>6.2870370370370368E-2</v>
      </c>
      <c r="J34" s="19">
        <f>IF((Beregninger!M24&gt;1),TIME(Beregninger!S24,Beregninger!U24,Beregninger!V24),"  ")</f>
        <v>0</v>
      </c>
      <c r="K34" s="19">
        <f>IF((Beregninger!M24&gt;1),(J34+$F$2),"  ")</f>
        <v>0.79166666666666663</v>
      </c>
      <c r="M34" s="29"/>
      <c r="N34" s="29"/>
    </row>
    <row r="35" spans="1:14" ht="12.75" customHeight="1" x14ac:dyDescent="0.2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1122.4000000000001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2.1203703703703707E-2</v>
      </c>
      <c r="J35" s="19">
        <f>IF((Beregninger!M25&gt;1),TIME(Beregninger!S25,Beregninger!U25,Beregninger!V25),"  ")</f>
        <v>0</v>
      </c>
      <c r="K35" s="19">
        <f>IF((Beregninger!M25&gt;1),(J35+$F$2),"  ")</f>
        <v>0.79166666666666663</v>
      </c>
      <c r="M35" s="29"/>
      <c r="N35" s="29"/>
    </row>
    <row r="36" spans="1:14" ht="12.75" customHeight="1" x14ac:dyDescent="0.2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981</v>
      </c>
      <c r="E36" s="57">
        <v>0.88151620370370365</v>
      </c>
      <c r="F36" s="27">
        <f t="shared" si="0"/>
        <v>8.9849537037037019E-2</v>
      </c>
      <c r="G36" s="27">
        <f>IF((E36&gt;$F$2),TIME(Beregninger!I26,Beregninger!K26,Beregninger!L26),"  ")</f>
        <v>9.7766203703703702E-2</v>
      </c>
      <c r="H36" s="20">
        <f t="shared" si="1"/>
        <v>4</v>
      </c>
      <c r="I36" s="19">
        <f>IF((Beregninger!M26&gt;1),TIME(Beregninger!N26,Beregninger!P26,Beregninger!Q26),"  ")</f>
        <v>5.4953703703703706E-2</v>
      </c>
      <c r="J36" s="19">
        <f>IF((Beregninger!M26&gt;1),TIME(Beregninger!S26,Beregninger!U26,Beregninger!V26),"  ")</f>
        <v>7.9166666666666673E-3</v>
      </c>
      <c r="K36" s="19">
        <f>IF((Beregninger!M26&gt;1),(J36+$F$2),"  ")</f>
        <v>0.79958333333333331</v>
      </c>
      <c r="N36" s="29"/>
    </row>
    <row r="37" spans="1:14" ht="12.75" hidden="1" customHeight="1" x14ac:dyDescent="0.2">
      <c r="A37" s="37" t="str">
        <f>IF((D37&gt;0.5),Måltal!A27,"    ")</f>
        <v>Havblik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972.8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5.4490740740740735E-2</v>
      </c>
      <c r="J37" s="19">
        <f>IF((Beregninger!M27&gt;1),TIME(Beregninger!S27,Beregninger!U27,Beregninger!V27),"  ")</f>
        <v>8.3796296296296292E-3</v>
      </c>
      <c r="K37" s="19">
        <f>IF((Beregninger!M27&gt;1),(J37+$F$2),"  ")</f>
        <v>0.80004629629629631</v>
      </c>
      <c r="L37" t="s">
        <v>119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849.6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4.7592592592592596E-2</v>
      </c>
      <c r="J38" s="19">
        <f>IF((Beregninger!M28&gt;1),TIME(Beregninger!S28,Beregninger!U28,Beregninger!V28),"  ")</f>
        <v>1.5277777777777777E-2</v>
      </c>
      <c r="K38" s="19">
        <f>IF((Beregninger!M28&gt;1),(J38+$F$2),"  ")</f>
        <v>0.80694444444444435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1093.2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6.1238425925925925E-2</v>
      </c>
      <c r="J39" s="19">
        <f>IF((Beregninger!M29&gt;1),TIME(Beregninger!S29,Beregninger!U29,Beregninger!V29),"  ")</f>
        <v>1.6319444444444445E-3</v>
      </c>
      <c r="K39" s="19">
        <f>IF((Beregninger!M29&gt;1),(J39+$F$2),"  ")</f>
        <v>0.79329861111111111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>
      <pane ySplit="1" topLeftCell="A2" activePane="bottomLeft" state="frozen"/>
      <selection pane="bottomLeft" activeCell="D10" sqref="D10"/>
    </sheetView>
  </sheetViews>
  <sheetFormatPr defaultColWidth="9.140625" defaultRowHeight="12.75" customHeight="1" x14ac:dyDescent="0.2"/>
  <cols>
    <col min="1" max="1" width="13.140625" style="38" bestFit="1" customWidth="1"/>
    <col min="2" max="2" width="19.7109375" style="38" customWidth="1"/>
    <col min="3" max="3" width="7.85546875" style="38" bestFit="1" customWidth="1"/>
    <col min="4" max="7" width="9.140625" style="65" customWidth="1"/>
    <col min="8" max="8" width="10.28515625" style="65" customWidth="1"/>
    <col min="9" max="10" width="9.140625" style="65" customWidth="1"/>
    <col min="11" max="11" width="9.140625" style="38" customWidth="1"/>
    <col min="12" max="12" width="9.140625" style="38"/>
    <col min="13" max="13" width="10.140625" style="38" bestFit="1" customWidth="1"/>
    <col min="14" max="16384" width="9.140625" style="38"/>
  </cols>
  <sheetData>
    <row r="1" spans="1:13" x14ac:dyDescent="0.2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123</v>
      </c>
      <c r="M1" s="38" t="s">
        <v>122</v>
      </c>
    </row>
    <row r="2" spans="1:13" ht="12.75" customHeight="1" x14ac:dyDescent="0.2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116</v>
      </c>
    </row>
    <row r="3" spans="1:13" x14ac:dyDescent="0.2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116</v>
      </c>
    </row>
    <row r="4" spans="1:13" x14ac:dyDescent="0.2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116</v>
      </c>
    </row>
    <row r="5" spans="1:13" x14ac:dyDescent="0.2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116</v>
      </c>
    </row>
    <row r="6" spans="1:13" x14ac:dyDescent="0.2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116</v>
      </c>
    </row>
    <row r="7" spans="1:13" x14ac:dyDescent="0.2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116</v>
      </c>
    </row>
    <row r="8" spans="1:13" x14ac:dyDescent="0.2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116</v>
      </c>
    </row>
    <row r="9" spans="1:13" s="73" customFormat="1" x14ac:dyDescent="0.2">
      <c r="A9" s="66" t="s">
        <v>1</v>
      </c>
      <c r="B9" s="67" t="s">
        <v>89</v>
      </c>
      <c r="C9" s="31" t="str">
        <f>Resultat!H19</f>
        <v>DNF</v>
      </c>
      <c r="D9" s="35">
        <v>746.6</v>
      </c>
      <c r="E9" s="83">
        <v>582</v>
      </c>
      <c r="F9" s="35">
        <v>513.4</v>
      </c>
      <c r="G9" s="35">
        <v>979.4</v>
      </c>
      <c r="H9" s="35">
        <v>730.4</v>
      </c>
      <c r="I9" s="35">
        <v>621.6</v>
      </c>
      <c r="J9" s="35">
        <v>589.6</v>
      </c>
      <c r="K9" s="36">
        <v>1.1379999999999999</v>
      </c>
      <c r="L9" s="32">
        <v>30673</v>
      </c>
      <c r="M9" s="32" t="s">
        <v>124</v>
      </c>
    </row>
    <row r="10" spans="1:13" x14ac:dyDescent="0.2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116</v>
      </c>
    </row>
    <row r="11" spans="1:13" x14ac:dyDescent="0.2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116</v>
      </c>
    </row>
    <row r="12" spans="1:13" x14ac:dyDescent="0.2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116</v>
      </c>
    </row>
    <row r="13" spans="1:13" s="73" customFormat="1" x14ac:dyDescent="0.2">
      <c r="A13" s="66" t="s">
        <v>109</v>
      </c>
      <c r="B13" s="67" t="s">
        <v>110</v>
      </c>
      <c r="C13" s="68">
        <f>Resultat!H23</f>
        <v>2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2">
      <c r="A14" s="66" t="s">
        <v>118</v>
      </c>
      <c r="B14" s="67" t="s">
        <v>117</v>
      </c>
      <c r="C14" s="68" t="str">
        <f>Resultat!H24</f>
        <v>DNS</v>
      </c>
      <c r="D14" s="69">
        <v>709.2</v>
      </c>
      <c r="E14" s="69">
        <v>570.79999999999995</v>
      </c>
      <c r="F14" s="69">
        <v>511</v>
      </c>
      <c r="G14" s="69">
        <v>925.4</v>
      </c>
      <c r="H14" s="69">
        <v>709.4</v>
      </c>
      <c r="I14" s="69">
        <v>616</v>
      </c>
      <c r="J14" s="69">
        <v>576.6</v>
      </c>
      <c r="K14" s="70">
        <v>1.155</v>
      </c>
      <c r="L14" s="71">
        <v>3984</v>
      </c>
      <c r="M14" s="72">
        <v>43214</v>
      </c>
    </row>
    <row r="15" spans="1:13" s="73" customFormat="1" x14ac:dyDescent="0.2">
      <c r="A15" s="66" t="s">
        <v>98</v>
      </c>
      <c r="B15" s="67" t="s">
        <v>99</v>
      </c>
      <c r="C15" s="68">
        <f>Resultat!H25</f>
        <v>3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2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116</v>
      </c>
    </row>
    <row r="17" spans="1:13" x14ac:dyDescent="0.2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116</v>
      </c>
    </row>
    <row r="18" spans="1:13" s="73" customFormat="1" x14ac:dyDescent="0.2">
      <c r="A18" s="66" t="s">
        <v>8</v>
      </c>
      <c r="B18" s="67" t="s">
        <v>93</v>
      </c>
      <c r="C18" s="68">
        <f>Resultat!H28</f>
        <v>1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2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116</v>
      </c>
    </row>
    <row r="20" spans="1:13" x14ac:dyDescent="0.2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116</v>
      </c>
    </row>
    <row r="21" spans="1:13" x14ac:dyDescent="0.2">
      <c r="A21" s="66" t="s">
        <v>121</v>
      </c>
      <c r="B21" s="67" t="s">
        <v>76</v>
      </c>
      <c r="C21" s="68" t="str">
        <f>Resultat!H31</f>
        <v>DNS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2">
      <c r="A22" s="68" t="s">
        <v>111</v>
      </c>
      <c r="B22" s="67" t="s">
        <v>76</v>
      </c>
      <c r="C22" s="68" t="str">
        <f>Resultat!H32</f>
        <v>DNF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2">
      <c r="A23" s="66" t="s">
        <v>75</v>
      </c>
      <c r="B23" s="67" t="s">
        <v>76</v>
      </c>
      <c r="C23" s="68" t="str">
        <f>Resultat!H33</f>
        <v>DNF</v>
      </c>
      <c r="D23" s="84">
        <v>852.8</v>
      </c>
      <c r="E23" s="84">
        <v>662.4</v>
      </c>
      <c r="F23" s="84">
        <v>586.6</v>
      </c>
      <c r="G23" s="84">
        <v>1122.4000000000001</v>
      </c>
      <c r="H23" s="84">
        <v>825.8</v>
      </c>
      <c r="I23" s="84">
        <v>713.2</v>
      </c>
      <c r="J23" s="84">
        <v>672</v>
      </c>
      <c r="K23" s="68">
        <v>0.998</v>
      </c>
      <c r="L23" s="71">
        <v>16718</v>
      </c>
      <c r="M23" s="72">
        <v>43238</v>
      </c>
    </row>
    <row r="24" spans="1:13" s="73" customFormat="1" ht="12.75" customHeight="1" x14ac:dyDescent="0.2">
      <c r="A24" s="66" t="s">
        <v>79</v>
      </c>
      <c r="B24" s="67" t="s">
        <v>76</v>
      </c>
      <c r="C24" s="68" t="str">
        <f>Resultat!H34</f>
        <v>DNF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2">
      <c r="A25" s="33" t="s">
        <v>115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116</v>
      </c>
    </row>
    <row r="26" spans="1:13" s="73" customFormat="1" ht="12.75" customHeight="1" x14ac:dyDescent="0.2">
      <c r="A26" s="66" t="s">
        <v>77</v>
      </c>
      <c r="B26" s="67" t="s">
        <v>78</v>
      </c>
      <c r="C26" s="68">
        <f>Resultat!H36</f>
        <v>4</v>
      </c>
      <c r="D26" s="85">
        <v>746.8</v>
      </c>
      <c r="E26" s="85">
        <v>598.4</v>
      </c>
      <c r="F26" s="85">
        <v>536</v>
      </c>
      <c r="G26" s="85">
        <v>981</v>
      </c>
      <c r="H26" s="85">
        <v>746.2</v>
      </c>
      <c r="I26" s="85">
        <v>648</v>
      </c>
      <c r="J26" s="85">
        <v>605</v>
      </c>
      <c r="K26" s="68">
        <v>1.101</v>
      </c>
      <c r="L26" s="71">
        <v>8966</v>
      </c>
      <c r="M26" s="72">
        <v>43236</v>
      </c>
    </row>
    <row r="27" spans="1:13" ht="12.75" customHeight="1" x14ac:dyDescent="0.2">
      <c r="A27" s="32" t="s">
        <v>112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116</v>
      </c>
    </row>
    <row r="28" spans="1:13" ht="12.75" customHeight="1" x14ac:dyDescent="0.2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116</v>
      </c>
    </row>
    <row r="29" spans="1:13" ht="12.75" customHeight="1" x14ac:dyDescent="0.2">
      <c r="A29" s="33" t="s">
        <v>113</v>
      </c>
      <c r="B29" s="34" t="s">
        <v>114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116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topLeftCell="M1" zoomScale="80" zoomScaleNormal="80" workbookViewId="0">
      <selection activeCell="W22" sqref="W22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5697</v>
      </c>
      <c r="N2" s="23">
        <f t="shared" ref="N2:N29" si="10">ROUNDDOWN((M2/3600),0)</f>
        <v>1</v>
      </c>
      <c r="O2" s="23">
        <f t="shared" ref="O2:O29" si="11">MOD(M2,3600)</f>
        <v>2097</v>
      </c>
      <c r="P2" s="21">
        <f t="shared" ref="P2:P29" si="12">INT((O2/60))</f>
        <v>34</v>
      </c>
      <c r="Q2" s="23">
        <f t="shared" ref="Q2:Q29" si="13">MOD(O2,60)</f>
        <v>57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65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6326</v>
      </c>
      <c r="N3" s="23">
        <f t="shared" si="10"/>
        <v>1</v>
      </c>
      <c r="O3" s="23">
        <f t="shared" si="11"/>
        <v>2726</v>
      </c>
      <c r="P3" s="21">
        <f t="shared" si="12"/>
        <v>45</v>
      </c>
      <c r="Q3" s="23">
        <f t="shared" si="13"/>
        <v>26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60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6287</v>
      </c>
      <c r="N4" s="23">
        <f t="shared" si="10"/>
        <v>1</v>
      </c>
      <c r="O4" s="23">
        <f t="shared" si="11"/>
        <v>2687</v>
      </c>
      <c r="P4" s="21">
        <f t="shared" si="12"/>
        <v>44</v>
      </c>
      <c r="Q4" s="23">
        <f t="shared" si="13"/>
        <v>47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71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6021</v>
      </c>
      <c r="N5" s="23">
        <f t="shared" si="10"/>
        <v>1</v>
      </c>
      <c r="O5" s="23">
        <f t="shared" si="11"/>
        <v>2421</v>
      </c>
      <c r="P5" s="21">
        <f t="shared" si="12"/>
        <v>40</v>
      </c>
      <c r="Q5" s="23">
        <f t="shared" si="13"/>
        <v>21</v>
      </c>
      <c r="R5" s="21">
        <f>IF((Resultat!$B$4&gt;Resultat!D15),ROUND(((Resultat!$B$4-Resultat!D15)*Resultat!$H$2),0),0)</f>
        <v>0</v>
      </c>
      <c r="S5" s="21">
        <f t="shared" si="14"/>
        <v>0</v>
      </c>
      <c r="T5" s="21">
        <f t="shared" si="15"/>
        <v>0</v>
      </c>
      <c r="U5" s="21">
        <f t="shared" si="16"/>
        <v>0</v>
      </c>
      <c r="V5" s="21">
        <f t="shared" si="17"/>
        <v>0</v>
      </c>
      <c r="W5" s="21" t="s">
        <v>30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5010</v>
      </c>
      <c r="N6" s="23">
        <f t="shared" si="10"/>
        <v>1</v>
      </c>
      <c r="O6" s="23">
        <f t="shared" si="11"/>
        <v>1410</v>
      </c>
      <c r="P6" s="21">
        <f t="shared" si="12"/>
        <v>23</v>
      </c>
      <c r="Q6" s="23">
        <f t="shared" si="13"/>
        <v>30</v>
      </c>
      <c r="R6" s="21">
        <f>IF((Resultat!$B$4&gt;Resultat!D16),ROUND(((Resultat!$B$4-Resultat!D16)*Resultat!$H$2),0),0)</f>
        <v>422</v>
      </c>
      <c r="S6" s="21">
        <f t="shared" si="14"/>
        <v>0</v>
      </c>
      <c r="T6" s="21">
        <f t="shared" si="15"/>
        <v>422</v>
      </c>
      <c r="U6" s="21">
        <f t="shared" si="16"/>
        <v>7</v>
      </c>
      <c r="V6" s="21">
        <f t="shared" si="17"/>
        <v>2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5042</v>
      </c>
      <c r="N7" s="23">
        <f t="shared" si="10"/>
        <v>1</v>
      </c>
      <c r="O7" s="23">
        <f t="shared" si="11"/>
        <v>1442</v>
      </c>
      <c r="P7" s="21">
        <f t="shared" si="12"/>
        <v>24</v>
      </c>
      <c r="Q7" s="23">
        <f t="shared" si="13"/>
        <v>2</v>
      </c>
      <c r="R7" s="21">
        <f>IF((Resultat!$B$4&gt;Resultat!D17),ROUND(((Resultat!$B$4-Resultat!D17)*Resultat!$H$2),0),0)</f>
        <v>390</v>
      </c>
      <c r="S7" s="21">
        <f t="shared" si="14"/>
        <v>0</v>
      </c>
      <c r="T7" s="21">
        <f t="shared" si="15"/>
        <v>390</v>
      </c>
      <c r="U7" s="21">
        <f t="shared" si="16"/>
        <v>6</v>
      </c>
      <c r="V7" s="21">
        <f t="shared" si="17"/>
        <v>30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5508</v>
      </c>
      <c r="N8" s="23">
        <f t="shared" si="10"/>
        <v>1</v>
      </c>
      <c r="O8" s="23">
        <f t="shared" si="11"/>
        <v>1908</v>
      </c>
      <c r="P8" s="21">
        <f t="shared" si="12"/>
        <v>31</v>
      </c>
      <c r="Q8" s="23">
        <f t="shared" si="13"/>
        <v>48</v>
      </c>
      <c r="R8" s="21">
        <f>IF((Resultat!$B$4&gt;Resultat!D18),ROUND(((Resultat!$B$4-Resultat!D18)*Resultat!$H$2),0),0)</f>
        <v>0</v>
      </c>
      <c r="S8" s="21">
        <f t="shared" si="14"/>
        <v>0</v>
      </c>
      <c r="T8" s="21">
        <f t="shared" si="15"/>
        <v>0</v>
      </c>
      <c r="U8" s="21">
        <f t="shared" si="16"/>
        <v>0</v>
      </c>
      <c r="V8" s="21">
        <f t="shared" si="17"/>
        <v>0</v>
      </c>
      <c r="W8" s="21" t="s">
        <v>61</v>
      </c>
    </row>
    <row r="9" spans="1:23" ht="12.75" customHeight="1" x14ac:dyDescent="0.2">
      <c r="A9" s="22" t="str">
        <f>Resultat!F19</f>
        <v xml:space="preserve">  </v>
      </c>
      <c r="B9" s="21" t="e">
        <f t="shared" si="0"/>
        <v>#VALUE!</v>
      </c>
      <c r="C9" s="21" t="e">
        <f t="shared" si="1"/>
        <v>#VALUE!</v>
      </c>
      <c r="D9" s="21" t="e">
        <f t="shared" si="2"/>
        <v>#VALUE!</v>
      </c>
      <c r="E9" s="21" t="e">
        <f t="shared" si="3"/>
        <v>#VALUE!</v>
      </c>
      <c r="F9" s="21" t="e">
        <f t="shared" si="4"/>
        <v>#VALUE!</v>
      </c>
      <c r="G9" s="21" t="e">
        <f t="shared" si="5"/>
        <v>#VALUE!</v>
      </c>
      <c r="H9" s="23" t="e">
        <f>IF((Resultat!$B$6&lt;=7),(G9+((Resultat!$B$4-Resultat!D19)*Resultat!$H$2)),(G9*Resultat!D19))</f>
        <v>#VALUE!</v>
      </c>
      <c r="I9" s="21" t="e">
        <f t="shared" si="6"/>
        <v>#VALUE!</v>
      </c>
      <c r="J9" s="23" t="e">
        <f t="shared" si="7"/>
        <v>#VALUE!</v>
      </c>
      <c r="K9" s="21" t="e">
        <f t="shared" si="8"/>
        <v>#VALUE!</v>
      </c>
      <c r="L9" s="23" t="e">
        <f t="shared" si="9"/>
        <v>#VALUE!</v>
      </c>
      <c r="M9" s="23">
        <f>ROUND((Resultat!D19*Resultat!$H$2),0)</f>
        <v>4740</v>
      </c>
      <c r="N9" s="23">
        <f t="shared" si="10"/>
        <v>1</v>
      </c>
      <c r="O9" s="23">
        <f t="shared" si="11"/>
        <v>1140</v>
      </c>
      <c r="P9" s="21">
        <f t="shared" si="12"/>
        <v>19</v>
      </c>
      <c r="Q9" s="23">
        <f t="shared" si="13"/>
        <v>0</v>
      </c>
      <c r="R9" s="21">
        <f>IF((Resultat!$B$4&gt;Resultat!D19),ROUND(((Resultat!$B$4-Resultat!D19)*Resultat!$H$2),0),0)</f>
        <v>692</v>
      </c>
      <c r="S9" s="21">
        <f t="shared" si="14"/>
        <v>0</v>
      </c>
      <c r="T9" s="21">
        <f t="shared" si="15"/>
        <v>692</v>
      </c>
      <c r="U9" s="21">
        <f t="shared" si="16"/>
        <v>11</v>
      </c>
      <c r="V9" s="21">
        <f t="shared" si="17"/>
        <v>32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5256</v>
      </c>
      <c r="N10" s="23">
        <f t="shared" si="10"/>
        <v>1</v>
      </c>
      <c r="O10" s="23">
        <f t="shared" si="11"/>
        <v>1656</v>
      </c>
      <c r="P10" s="21">
        <f t="shared" si="12"/>
        <v>27</v>
      </c>
      <c r="Q10" s="23">
        <f t="shared" si="13"/>
        <v>36</v>
      </c>
      <c r="R10" s="21">
        <f>IF((Resultat!$B$4&gt;Resultat!D20),ROUND(((Resultat!$B$4-Resultat!D20)*Resultat!$H$2),0),0)</f>
        <v>176</v>
      </c>
      <c r="S10" s="21">
        <f t="shared" si="14"/>
        <v>0</v>
      </c>
      <c r="T10" s="21">
        <f t="shared" si="15"/>
        <v>176</v>
      </c>
      <c r="U10" s="21">
        <f t="shared" si="16"/>
        <v>2</v>
      </c>
      <c r="V10" s="21">
        <f t="shared" si="17"/>
        <v>56</v>
      </c>
      <c r="W10" s="21" t="s">
        <v>59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4567</v>
      </c>
      <c r="N11" s="23">
        <f t="shared" si="10"/>
        <v>1</v>
      </c>
      <c r="O11" s="23">
        <f t="shared" si="11"/>
        <v>967</v>
      </c>
      <c r="P11" s="21">
        <f t="shared" si="12"/>
        <v>16</v>
      </c>
      <c r="Q11" s="23">
        <f t="shared" si="13"/>
        <v>7</v>
      </c>
      <c r="R11" s="21">
        <f>IF((Resultat!$B$4&gt;Resultat!D21),ROUND(((Resultat!$B$4-Resultat!D21)*Resultat!$H$2),0),0)</f>
        <v>865</v>
      </c>
      <c r="S11" s="21">
        <f t="shared" si="14"/>
        <v>0</v>
      </c>
      <c r="T11" s="21">
        <f t="shared" si="15"/>
        <v>865</v>
      </c>
      <c r="U11" s="21">
        <f t="shared" si="16"/>
        <v>14</v>
      </c>
      <c r="V11" s="21">
        <f t="shared" si="17"/>
        <v>25</v>
      </c>
      <c r="W11" s="21" t="s">
        <v>49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4684</v>
      </c>
      <c r="N12" s="23">
        <f t="shared" si="10"/>
        <v>1</v>
      </c>
      <c r="O12" s="23">
        <f t="shared" si="11"/>
        <v>1084</v>
      </c>
      <c r="P12" s="21">
        <f t="shared" si="12"/>
        <v>18</v>
      </c>
      <c r="Q12" s="23">
        <f t="shared" si="13"/>
        <v>4</v>
      </c>
      <c r="R12" s="21">
        <f>IF((Resultat!$B$4&gt;Resultat!D22),ROUND(((Resultat!$B$4-Resultat!D22)*Resultat!$H$2),0),0)</f>
        <v>748</v>
      </c>
      <c r="S12" s="21">
        <f t="shared" si="14"/>
        <v>0</v>
      </c>
      <c r="T12" s="21">
        <f t="shared" si="15"/>
        <v>748</v>
      </c>
      <c r="U12" s="21">
        <f t="shared" si="16"/>
        <v>12</v>
      </c>
      <c r="V12" s="21">
        <f t="shared" si="17"/>
        <v>28</v>
      </c>
      <c r="W12" s="21" t="s">
        <v>37</v>
      </c>
    </row>
    <row r="13" spans="1:23" ht="12.75" customHeight="1" x14ac:dyDescent="0.2">
      <c r="A13" s="22">
        <f>Resultat!F23</f>
        <v>5.9965277777777715E-2</v>
      </c>
      <c r="B13" s="21">
        <f t="shared" si="0"/>
        <v>1</v>
      </c>
      <c r="C13" s="21">
        <f t="shared" si="1"/>
        <v>3600</v>
      </c>
      <c r="D13" s="21">
        <f t="shared" si="2"/>
        <v>26</v>
      </c>
      <c r="E13" s="21">
        <f t="shared" si="3"/>
        <v>1560</v>
      </c>
      <c r="F13" s="21">
        <f t="shared" si="4"/>
        <v>21</v>
      </c>
      <c r="G13" s="21">
        <f t="shared" si="5"/>
        <v>5181</v>
      </c>
      <c r="H13" s="23">
        <f>IF((Resultat!$B$6&lt;=7),(G13+((Resultat!$B$4-Resultat!D23)*Resultat!$H$2)),(G13*Resultat!D23))</f>
        <v>6681.4000000000005</v>
      </c>
      <c r="I13" s="21">
        <f t="shared" si="6"/>
        <v>1</v>
      </c>
      <c r="J13" s="23">
        <f t="shared" si="7"/>
        <v>3081.4000000000005</v>
      </c>
      <c r="K13" s="21">
        <f t="shared" si="8"/>
        <v>51</v>
      </c>
      <c r="L13" s="23">
        <f t="shared" si="9"/>
        <v>21.400000000000546</v>
      </c>
      <c r="M13" s="23">
        <f>ROUND((Resultat!D23*Resultat!$H$2),0)</f>
        <v>3932</v>
      </c>
      <c r="N13" s="23">
        <f t="shared" si="10"/>
        <v>1</v>
      </c>
      <c r="O13" s="23">
        <f t="shared" si="11"/>
        <v>332</v>
      </c>
      <c r="P13" s="21">
        <f t="shared" si="12"/>
        <v>5</v>
      </c>
      <c r="Q13" s="23">
        <f t="shared" si="13"/>
        <v>32</v>
      </c>
      <c r="R13" s="21">
        <f>IF((Resultat!$B$4&gt;Resultat!D23),ROUND(((Resultat!$B$4-Resultat!D23)*Resultat!$H$2),0),0)</f>
        <v>1500</v>
      </c>
      <c r="S13" s="21">
        <f t="shared" si="14"/>
        <v>0</v>
      </c>
      <c r="T13" s="21">
        <f t="shared" si="15"/>
        <v>1500</v>
      </c>
      <c r="U13" s="21">
        <f t="shared" si="16"/>
        <v>25</v>
      </c>
      <c r="V13" s="21">
        <f t="shared" si="17"/>
        <v>0</v>
      </c>
      <c r="W13" s="21" t="s">
        <v>42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4479</v>
      </c>
      <c r="N14" s="23">
        <f t="shared" si="10"/>
        <v>1</v>
      </c>
      <c r="O14" s="23">
        <f t="shared" si="11"/>
        <v>879</v>
      </c>
      <c r="P14" s="21">
        <f t="shared" si="12"/>
        <v>14</v>
      </c>
      <c r="Q14" s="23">
        <f t="shared" si="13"/>
        <v>39</v>
      </c>
      <c r="R14" s="21">
        <f>IF((Resultat!$B$4&gt;Resultat!D24),ROUND(((Resultat!$B$4-Resultat!D24)*Resultat!$H$2),0),0)</f>
        <v>953</v>
      </c>
      <c r="S14" s="21">
        <f t="shared" si="14"/>
        <v>0</v>
      </c>
      <c r="T14" s="21">
        <f t="shared" si="15"/>
        <v>953</v>
      </c>
      <c r="U14" s="21">
        <f t="shared" si="16"/>
        <v>15</v>
      </c>
      <c r="V14" s="21">
        <f t="shared" si="17"/>
        <v>53</v>
      </c>
      <c r="W14" s="21" t="s">
        <v>118</v>
      </c>
    </row>
    <row r="15" spans="1:23" ht="12.75" customHeight="1" x14ac:dyDescent="0.2">
      <c r="A15" s="22">
        <f>Resultat!F25</f>
        <v>7.6226851851851851E-2</v>
      </c>
      <c r="B15" s="21">
        <f t="shared" si="0"/>
        <v>1</v>
      </c>
      <c r="C15" s="21">
        <f t="shared" si="1"/>
        <v>3600</v>
      </c>
      <c r="D15" s="21">
        <f t="shared" si="2"/>
        <v>49</v>
      </c>
      <c r="E15" s="21">
        <f t="shared" si="3"/>
        <v>2940</v>
      </c>
      <c r="F15" s="21">
        <f t="shared" si="4"/>
        <v>46</v>
      </c>
      <c r="G15" s="21">
        <f t="shared" si="5"/>
        <v>6586</v>
      </c>
      <c r="H15" s="23">
        <f>IF((Resultat!$B$6&lt;=7),(G15+((Resultat!$B$4-Resultat!D25)*Resultat!$H$2)),(G15*Resultat!D25))</f>
        <v>7603.3680000000004</v>
      </c>
      <c r="I15" s="21">
        <f t="shared" si="6"/>
        <v>2</v>
      </c>
      <c r="J15" s="23">
        <f t="shared" si="7"/>
        <v>403.36800000000039</v>
      </c>
      <c r="K15" s="21">
        <f t="shared" si="8"/>
        <v>6</v>
      </c>
      <c r="L15" s="23">
        <f t="shared" si="9"/>
        <v>43.368000000000393</v>
      </c>
      <c r="M15" s="23">
        <f>ROUND((Resultat!D25*Resultat!$H$2),0)</f>
        <v>4415</v>
      </c>
      <c r="N15" s="23">
        <f t="shared" si="10"/>
        <v>1</v>
      </c>
      <c r="O15" s="23">
        <f t="shared" si="11"/>
        <v>815</v>
      </c>
      <c r="P15" s="21">
        <f t="shared" si="12"/>
        <v>13</v>
      </c>
      <c r="Q15" s="23">
        <f t="shared" si="13"/>
        <v>35</v>
      </c>
      <c r="R15" s="21">
        <f>IF((Resultat!$B$4&gt;Resultat!D25),ROUND(((Resultat!$B$4-Resultat!D25)*Resultat!$H$2),0),0)</f>
        <v>1017</v>
      </c>
      <c r="S15" s="21">
        <f t="shared" si="14"/>
        <v>0</v>
      </c>
      <c r="T15" s="21">
        <f t="shared" si="15"/>
        <v>1017</v>
      </c>
      <c r="U15" s="21">
        <f t="shared" si="16"/>
        <v>16</v>
      </c>
      <c r="V15" s="21">
        <f t="shared" si="17"/>
        <v>57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4563</v>
      </c>
      <c r="N16" s="23">
        <f t="shared" si="10"/>
        <v>1</v>
      </c>
      <c r="O16" s="23">
        <f t="shared" si="11"/>
        <v>963</v>
      </c>
      <c r="P16" s="21">
        <f t="shared" si="12"/>
        <v>16</v>
      </c>
      <c r="Q16" s="23">
        <f t="shared" si="13"/>
        <v>3</v>
      </c>
      <c r="R16" s="21">
        <f>IF((Resultat!$B$4&gt;Resultat!D26),ROUND(((Resultat!$B$4-Resultat!D26)*Resultat!$H$2),0),0)</f>
        <v>869</v>
      </c>
      <c r="S16" s="21">
        <f t="shared" si="14"/>
        <v>0</v>
      </c>
      <c r="T16" s="21">
        <f t="shared" si="15"/>
        <v>869</v>
      </c>
      <c r="U16" s="21">
        <f t="shared" si="16"/>
        <v>14</v>
      </c>
      <c r="V16" s="21">
        <f t="shared" si="17"/>
        <v>29</v>
      </c>
      <c r="W16" s="13" t="s">
        <v>70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5017</v>
      </c>
      <c r="N17" s="23">
        <f t="shared" si="10"/>
        <v>1</v>
      </c>
      <c r="O17" s="23">
        <f t="shared" si="11"/>
        <v>1417</v>
      </c>
      <c r="P17" s="21">
        <f t="shared" si="12"/>
        <v>23</v>
      </c>
      <c r="Q17" s="23">
        <f t="shared" si="13"/>
        <v>37</v>
      </c>
      <c r="R17" s="21">
        <f>IF((Resultat!$B$4&gt;Resultat!D27),ROUND(((Resultat!$B$4-Resultat!D27)*Resultat!$H$2),0),0)</f>
        <v>415</v>
      </c>
      <c r="S17" s="21">
        <f t="shared" si="14"/>
        <v>0</v>
      </c>
      <c r="T17" s="21">
        <f t="shared" si="15"/>
        <v>415</v>
      </c>
      <c r="U17" s="21">
        <f t="shared" si="16"/>
        <v>6</v>
      </c>
      <c r="V17" s="21">
        <f t="shared" si="17"/>
        <v>55</v>
      </c>
      <c r="W17" s="21" t="s">
        <v>29</v>
      </c>
    </row>
    <row r="18" spans="1:23" ht="12.75" customHeight="1" x14ac:dyDescent="0.2">
      <c r="A18" s="22">
        <f>Resultat!F28</f>
        <v>6.0231481481481497E-2</v>
      </c>
      <c r="B18" s="21">
        <f t="shared" si="0"/>
        <v>1</v>
      </c>
      <c r="C18" s="21">
        <f t="shared" si="1"/>
        <v>3600</v>
      </c>
      <c r="D18" s="21">
        <f t="shared" si="2"/>
        <v>26</v>
      </c>
      <c r="E18" s="21">
        <f t="shared" si="3"/>
        <v>1560</v>
      </c>
      <c r="F18" s="21">
        <f t="shared" si="4"/>
        <v>44</v>
      </c>
      <c r="G18" s="21">
        <f t="shared" si="5"/>
        <v>5204</v>
      </c>
      <c r="H18" s="23">
        <f>IF((Resultat!$B$6&lt;=7),(G18+((Resultat!$B$4-Resultat!D28)*Resultat!$H$2)),(G18*Resultat!D28))</f>
        <v>6384.9600000000009</v>
      </c>
      <c r="I18" s="21">
        <f t="shared" si="6"/>
        <v>1</v>
      </c>
      <c r="J18" s="23">
        <f t="shared" si="7"/>
        <v>2784.9600000000009</v>
      </c>
      <c r="K18" s="21">
        <f t="shared" si="8"/>
        <v>46</v>
      </c>
      <c r="L18" s="23">
        <f t="shared" si="9"/>
        <v>24.960000000000946</v>
      </c>
      <c r="M18" s="23">
        <f>ROUND((Resultat!D28*Resultat!$H$2),0)</f>
        <v>4251</v>
      </c>
      <c r="N18" s="23">
        <f t="shared" si="10"/>
        <v>1</v>
      </c>
      <c r="O18" s="23">
        <f t="shared" si="11"/>
        <v>651</v>
      </c>
      <c r="P18" s="21">
        <f t="shared" si="12"/>
        <v>10</v>
      </c>
      <c r="Q18" s="23">
        <f t="shared" si="13"/>
        <v>51</v>
      </c>
      <c r="R18" s="21">
        <f>IF((Resultat!$B$4&gt;Resultat!D28),ROUND(((Resultat!$B$4-Resultat!D28)*Resultat!$H$2),0),0)</f>
        <v>1181</v>
      </c>
      <c r="S18" s="21">
        <f t="shared" si="14"/>
        <v>0</v>
      </c>
      <c r="T18" s="21">
        <f t="shared" si="15"/>
        <v>1181</v>
      </c>
      <c r="U18" s="21">
        <f t="shared" si="16"/>
        <v>19</v>
      </c>
      <c r="V18" s="21">
        <f t="shared" si="17"/>
        <v>41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4327</v>
      </c>
      <c r="N19" s="23">
        <f t="shared" si="10"/>
        <v>1</v>
      </c>
      <c r="O19" s="23">
        <f t="shared" si="11"/>
        <v>727</v>
      </c>
      <c r="P19" s="21">
        <f t="shared" si="12"/>
        <v>12</v>
      </c>
      <c r="Q19" s="23">
        <f t="shared" si="13"/>
        <v>7</v>
      </c>
      <c r="R19" s="21">
        <f>IF((Resultat!$B$4&gt;Resultat!D29),ROUND(((Resultat!$B$4-Resultat!D29)*Resultat!$H$2),0),0)</f>
        <v>1105</v>
      </c>
      <c r="S19" s="21">
        <f t="shared" si="14"/>
        <v>0</v>
      </c>
      <c r="T19" s="21">
        <f t="shared" si="15"/>
        <v>1105</v>
      </c>
      <c r="U19" s="21">
        <f t="shared" si="16"/>
        <v>18</v>
      </c>
      <c r="V19" s="21">
        <f t="shared" si="17"/>
        <v>25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4136</v>
      </c>
      <c r="N20" s="23">
        <f t="shared" si="10"/>
        <v>1</v>
      </c>
      <c r="O20" s="23">
        <f t="shared" si="11"/>
        <v>536</v>
      </c>
      <c r="P20" s="21">
        <f t="shared" si="12"/>
        <v>8</v>
      </c>
      <c r="Q20" s="23">
        <f t="shared" si="13"/>
        <v>56</v>
      </c>
      <c r="R20" s="21">
        <f>IF((Resultat!$B$4&gt;Resultat!D30),ROUND(((Resultat!$B$4-Resultat!D30)*Resultat!$H$2),0),0)</f>
        <v>1296</v>
      </c>
      <c r="S20" s="21">
        <f t="shared" si="14"/>
        <v>0</v>
      </c>
      <c r="T20" s="21">
        <f t="shared" si="15"/>
        <v>1296</v>
      </c>
      <c r="U20" s="21">
        <f t="shared" si="16"/>
        <v>21</v>
      </c>
      <c r="V20" s="21">
        <f t="shared" si="17"/>
        <v>36</v>
      </c>
      <c r="W20" s="21" t="s">
        <v>68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5432</v>
      </c>
      <c r="N21" s="23">
        <f t="shared" si="10"/>
        <v>1</v>
      </c>
      <c r="O21" s="23">
        <f t="shared" si="11"/>
        <v>1832</v>
      </c>
      <c r="P21" s="21">
        <f t="shared" si="12"/>
        <v>30</v>
      </c>
      <c r="Q21" s="23">
        <f t="shared" si="13"/>
        <v>32</v>
      </c>
      <c r="R21" s="21">
        <f>IF((Resultat!$B$4&gt;Resultat!D31),ROUND(((Resultat!$B$4-Resultat!D31)*Resultat!$H$2),0),0)</f>
        <v>0</v>
      </c>
      <c r="S21" s="21">
        <f t="shared" si="14"/>
        <v>0</v>
      </c>
      <c r="T21" s="21">
        <f t="shared" si="15"/>
        <v>0</v>
      </c>
      <c r="U21" s="21">
        <f t="shared" si="16"/>
        <v>0</v>
      </c>
      <c r="V21" s="21">
        <f t="shared" si="17"/>
        <v>0</v>
      </c>
      <c r="W21" s="21" t="s">
        <v>121</v>
      </c>
    </row>
    <row r="22" spans="1:23" ht="12.75" customHeight="1" x14ac:dyDescent="0.2">
      <c r="A22" s="22" t="str">
        <f>Resultat!F32</f>
        <v xml:space="preserve">  </v>
      </c>
      <c r="B22" s="21" t="e">
        <f t="shared" si="0"/>
        <v>#VALUE!</v>
      </c>
      <c r="C22" s="21" t="e">
        <f t="shared" si="1"/>
        <v>#VALUE!</v>
      </c>
      <c r="D22" s="21" t="e">
        <f t="shared" si="2"/>
        <v>#VALUE!</v>
      </c>
      <c r="E22" s="21" t="e">
        <f t="shared" si="3"/>
        <v>#VALUE!</v>
      </c>
      <c r="F22" s="21" t="e">
        <f t="shared" si="4"/>
        <v>#VALUE!</v>
      </c>
      <c r="G22" s="21" t="e">
        <f t="shared" si="5"/>
        <v>#VALUE!</v>
      </c>
      <c r="H22" s="23" t="e">
        <f>IF((Resultat!$B$6&lt;=7),(G22+((Resultat!$B$4-Resultat!D32)*Resultat!$H$2)),(G22*Resultat!D32))</f>
        <v>#VALUE!</v>
      </c>
      <c r="I22" s="21" t="e">
        <f t="shared" si="6"/>
        <v>#VALUE!</v>
      </c>
      <c r="J22" s="23" t="e">
        <f t="shared" si="7"/>
        <v>#VALUE!</v>
      </c>
      <c r="K22" s="21" t="e">
        <f t="shared" si="8"/>
        <v>#VALUE!</v>
      </c>
      <c r="L22" s="23" t="e">
        <f t="shared" si="9"/>
        <v>#VALUE!</v>
      </c>
      <c r="M22" s="23">
        <f>ROUND((Resultat!D32*Resultat!$H$2),0)</f>
        <v>5432</v>
      </c>
      <c r="N22" s="23">
        <f t="shared" si="10"/>
        <v>1</v>
      </c>
      <c r="O22" s="23">
        <f t="shared" si="11"/>
        <v>1832</v>
      </c>
      <c r="P22" s="21">
        <f t="shared" si="12"/>
        <v>30</v>
      </c>
      <c r="Q22" s="23">
        <f t="shared" si="13"/>
        <v>32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120</v>
      </c>
    </row>
    <row r="23" spans="1:23" ht="12.75" customHeight="1" x14ac:dyDescent="0.2">
      <c r="A23" s="22" t="str">
        <f>Resultat!F33</f>
        <v xml:space="preserve">  </v>
      </c>
      <c r="B23" s="21" t="e">
        <f t="shared" si="0"/>
        <v>#VALUE!</v>
      </c>
      <c r="C23" s="21" t="e">
        <f t="shared" si="1"/>
        <v>#VALUE!</v>
      </c>
      <c r="D23" s="21" t="e">
        <f t="shared" si="2"/>
        <v>#VALUE!</v>
      </c>
      <c r="E23" s="21" t="e">
        <f t="shared" si="3"/>
        <v>#VALUE!</v>
      </c>
      <c r="F23" s="21" t="e">
        <f t="shared" si="4"/>
        <v>#VALUE!</v>
      </c>
      <c r="G23" s="21" t="e">
        <f t="shared" si="5"/>
        <v>#VALUE!</v>
      </c>
      <c r="H23" s="23" t="e">
        <f>IF((Resultat!$B$6&lt;=7),(G23+((Resultat!$B$4-Resultat!D33)*Resultat!$H$2)),(G23*Resultat!D33))</f>
        <v>#VALUE!</v>
      </c>
      <c r="I23" s="21" t="e">
        <f t="shared" si="6"/>
        <v>#VALUE!</v>
      </c>
      <c r="J23" s="23" t="e">
        <f t="shared" si="7"/>
        <v>#VALUE!</v>
      </c>
      <c r="K23" s="21" t="e">
        <f t="shared" si="8"/>
        <v>#VALUE!</v>
      </c>
      <c r="L23" s="23" t="e">
        <f t="shared" si="9"/>
        <v>#VALUE!</v>
      </c>
      <c r="M23" s="23">
        <f>ROUND((Resultat!D33*Resultat!$H$2),0)</f>
        <v>5432</v>
      </c>
      <c r="N23" s="23">
        <f t="shared" si="10"/>
        <v>1</v>
      </c>
      <c r="O23" s="23">
        <f t="shared" si="11"/>
        <v>1832</v>
      </c>
      <c r="P23" s="21">
        <f t="shared" si="12"/>
        <v>30</v>
      </c>
      <c r="Q23" s="23">
        <f t="shared" si="13"/>
        <v>32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121</v>
      </c>
    </row>
    <row r="24" spans="1:23" ht="12.75" customHeight="1" x14ac:dyDescent="0.2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9"/>
        <v>#VALUE!</v>
      </c>
      <c r="M24" s="23">
        <f>ROUND((Resultat!D34*Resultat!$H$2),0)</f>
        <v>5432</v>
      </c>
      <c r="N24" s="23">
        <f t="shared" si="10"/>
        <v>1</v>
      </c>
      <c r="O24" s="23">
        <f t="shared" si="11"/>
        <v>1832</v>
      </c>
      <c r="P24" s="21">
        <f t="shared" si="12"/>
        <v>30</v>
      </c>
      <c r="Q24" s="23">
        <f t="shared" si="13"/>
        <v>32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79</v>
      </c>
    </row>
    <row r="25" spans="1:23" ht="12.75" customHeight="1" x14ac:dyDescent="0.2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5432</v>
      </c>
      <c r="N25" s="23"/>
      <c r="O25" s="23">
        <f t="shared" ref="O25" si="28">MOD(M25,3600)</f>
        <v>1832</v>
      </c>
      <c r="P25" s="21">
        <f t="shared" ref="P25" si="29">INT((O25/60))</f>
        <v>30</v>
      </c>
      <c r="Q25" s="23">
        <f t="shared" ref="Q25" si="30">MOD(O25,60)</f>
        <v>32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115</v>
      </c>
    </row>
    <row r="26" spans="1:23" ht="12.75" customHeight="1" x14ac:dyDescent="0.2">
      <c r="A26" s="22">
        <f>Resultat!F36</f>
        <v>8.9849537037037019E-2</v>
      </c>
      <c r="B26" s="21">
        <f t="shared" si="0"/>
        <v>2</v>
      </c>
      <c r="C26" s="21">
        <f t="shared" si="1"/>
        <v>7200</v>
      </c>
      <c r="D26" s="21">
        <f t="shared" si="2"/>
        <v>9</v>
      </c>
      <c r="E26" s="21">
        <f t="shared" si="3"/>
        <v>540</v>
      </c>
      <c r="F26" s="21">
        <f t="shared" si="4"/>
        <v>23</v>
      </c>
      <c r="G26" s="21">
        <f t="shared" si="5"/>
        <v>7763</v>
      </c>
      <c r="H26" s="23">
        <f>IF((Resultat!$B$6&lt;=7),(G26+((Resultat!$B$4-Resultat!D36)*Resultat!$H$2)),(G26*Resultat!D36))</f>
        <v>8447.3760000000002</v>
      </c>
      <c r="I26" s="21">
        <f t="shared" si="6"/>
        <v>2</v>
      </c>
      <c r="J26" s="23">
        <f t="shared" si="7"/>
        <v>1247.3760000000002</v>
      </c>
      <c r="K26" s="21">
        <f t="shared" si="8"/>
        <v>20</v>
      </c>
      <c r="L26" s="23">
        <f t="shared" si="9"/>
        <v>47.376000000000204</v>
      </c>
      <c r="M26" s="23">
        <f>ROUND((Resultat!D36*Resultat!$H$2),0)</f>
        <v>4748</v>
      </c>
      <c r="N26" s="23">
        <f t="shared" si="10"/>
        <v>1</v>
      </c>
      <c r="O26" s="23">
        <f t="shared" si="11"/>
        <v>1148</v>
      </c>
      <c r="P26" s="21">
        <f t="shared" si="12"/>
        <v>19</v>
      </c>
      <c r="Q26" s="23">
        <f t="shared" si="13"/>
        <v>8</v>
      </c>
      <c r="R26" s="21">
        <f>IF((Resultat!$B$4&gt;Resultat!D36),ROUND(((Resultat!$B$4-Resultat!D36)*Resultat!$H$2),0),0)</f>
        <v>684</v>
      </c>
      <c r="S26" s="21">
        <f t="shared" si="14"/>
        <v>0</v>
      </c>
      <c r="T26" s="21">
        <f t="shared" si="15"/>
        <v>684</v>
      </c>
      <c r="U26" s="21">
        <f t="shared" si="16"/>
        <v>11</v>
      </c>
      <c r="V26" s="21">
        <f t="shared" si="17"/>
        <v>24</v>
      </c>
      <c r="W26" s="21" t="s">
        <v>77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4708</v>
      </c>
      <c r="N27" s="23">
        <f t="shared" si="10"/>
        <v>1</v>
      </c>
      <c r="O27" s="23">
        <f t="shared" si="11"/>
        <v>1108</v>
      </c>
      <c r="P27" s="21">
        <f t="shared" si="12"/>
        <v>18</v>
      </c>
      <c r="Q27" s="23">
        <f t="shared" si="13"/>
        <v>28</v>
      </c>
      <c r="R27" s="21">
        <f>IF((Resultat!$B$4&gt;Resultat!D37),ROUND(((Resultat!$B$4-Resultat!D37)*Resultat!$H$2),0),0)</f>
        <v>724</v>
      </c>
      <c r="S27" s="21">
        <f t="shared" si="14"/>
        <v>0</v>
      </c>
      <c r="T27" s="21">
        <f t="shared" si="15"/>
        <v>724</v>
      </c>
      <c r="U27" s="21">
        <f t="shared" si="16"/>
        <v>12</v>
      </c>
      <c r="V27" s="21">
        <f t="shared" si="17"/>
        <v>4</v>
      </c>
      <c r="W27" s="21" t="s">
        <v>108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4112</v>
      </c>
      <c r="N28" s="23">
        <f t="shared" si="10"/>
        <v>1</v>
      </c>
      <c r="O28" s="23">
        <f t="shared" si="11"/>
        <v>512</v>
      </c>
      <c r="P28" s="21">
        <f t="shared" si="12"/>
        <v>8</v>
      </c>
      <c r="Q28" s="23">
        <f t="shared" si="13"/>
        <v>32</v>
      </c>
      <c r="R28" s="21">
        <f>IF((Resultat!$B$4&gt;Resultat!D38),ROUND(((Resultat!$B$4-Resultat!D38)*Resultat!$H$2),0),0)</f>
        <v>1320</v>
      </c>
      <c r="S28" s="21">
        <f t="shared" si="14"/>
        <v>0</v>
      </c>
      <c r="T28" s="21">
        <f t="shared" si="15"/>
        <v>1320</v>
      </c>
      <c r="U28" s="21">
        <f t="shared" si="16"/>
        <v>22</v>
      </c>
      <c r="V28" s="21">
        <f t="shared" si="17"/>
        <v>0</v>
      </c>
      <c r="W28" s="21" t="s">
        <v>106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5291</v>
      </c>
      <c r="N29" s="23">
        <f t="shared" si="10"/>
        <v>1</v>
      </c>
      <c r="O29" s="23">
        <f t="shared" si="11"/>
        <v>1691</v>
      </c>
      <c r="P29" s="21">
        <f t="shared" si="12"/>
        <v>28</v>
      </c>
      <c r="Q29" s="23">
        <f t="shared" si="13"/>
        <v>11</v>
      </c>
      <c r="R29" s="21">
        <f>IF((Resultat!$B$4&gt;Resultat!D39),ROUND(((Resultat!$B$4-Resultat!D39)*Resultat!$H$2),0),0)</f>
        <v>141</v>
      </c>
      <c r="S29" s="21">
        <f t="shared" si="14"/>
        <v>0</v>
      </c>
      <c r="T29" s="21">
        <f t="shared" si="15"/>
        <v>141</v>
      </c>
      <c r="U29" s="21">
        <f t="shared" si="16"/>
        <v>2</v>
      </c>
      <c r="V29" s="21">
        <f t="shared" si="17"/>
        <v>21</v>
      </c>
      <c r="W29" s="21" t="s">
        <v>113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2018-05-23T19:54:59Z</dcterms:modified>
</cp:coreProperties>
</file>