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H29" i="1" l="1"/>
  <c r="H30" i="1"/>
  <c r="H31" i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H38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G29" i="3"/>
  <c r="O29" i="3"/>
  <c r="N29" i="3"/>
  <c r="Q29" i="3" l="1"/>
  <c r="P29" i="3"/>
  <c r="I39" i="1" l="1"/>
  <c r="H27" i="1" l="1"/>
  <c r="H26" i="1"/>
  <c r="C16" i="2" s="1"/>
  <c r="H22" i="1"/>
  <c r="C12" i="2" s="1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H12" i="1"/>
  <c r="C2" i="2" s="1"/>
  <c r="D13" i="1"/>
  <c r="M3" i="3" s="1"/>
  <c r="O3" i="3" s="1"/>
  <c r="F13" i="1"/>
  <c r="A3" i="3" s="1"/>
  <c r="G13" i="1"/>
  <c r="H13" i="1"/>
  <c r="C3" i="2" s="1"/>
  <c r="D14" i="1"/>
  <c r="B14" i="1" s="1"/>
  <c r="F14" i="1"/>
  <c r="A4" i="3" s="1"/>
  <c r="G14" i="1"/>
  <c r="H14" i="1"/>
  <c r="C4" i="2" s="1"/>
  <c r="D15" i="1"/>
  <c r="M5" i="3" s="1"/>
  <c r="N5" i="3" s="1"/>
  <c r="F15" i="1"/>
  <c r="A5" i="3" s="1"/>
  <c r="G15" i="1"/>
  <c r="H15" i="1"/>
  <c r="C5" i="2" s="1"/>
  <c r="D16" i="1"/>
  <c r="F16" i="1"/>
  <c r="A6" i="3" s="1"/>
  <c r="D17" i="1"/>
  <c r="A17" i="1" s="1"/>
  <c r="F17" i="1"/>
  <c r="A7" i="3" s="1"/>
  <c r="G17" i="1"/>
  <c r="H17" i="1"/>
  <c r="C7" i="2" s="1"/>
  <c r="D18" i="1"/>
  <c r="M8" i="3" s="1"/>
  <c r="F18" i="1"/>
  <c r="A8" i="3" s="1"/>
  <c r="G18" i="1"/>
  <c r="H18" i="1"/>
  <c r="C8" i="2" s="1"/>
  <c r="D19" i="1"/>
  <c r="B19" i="1" s="1"/>
  <c r="F19" i="1"/>
  <c r="A9" i="3" s="1"/>
  <c r="D20" i="1"/>
  <c r="B20" i="1" s="1"/>
  <c r="F20" i="1"/>
  <c r="A10" i="3" s="1"/>
  <c r="G20" i="1"/>
  <c r="H20" i="1"/>
  <c r="C10" i="2" s="1"/>
  <c r="D21" i="1"/>
  <c r="M11" i="3" s="1"/>
  <c r="N11" i="3" s="1"/>
  <c r="F21" i="1"/>
  <c r="A11" i="3" s="1"/>
  <c r="D22" i="1"/>
  <c r="A22" i="1" s="1"/>
  <c r="F22" i="1"/>
  <c r="A12" i="3" s="1"/>
  <c r="G22" i="1"/>
  <c r="D23" i="1"/>
  <c r="A23" i="1" s="1"/>
  <c r="F23" i="1"/>
  <c r="A13" i="3" s="1"/>
  <c r="D24" i="1"/>
  <c r="B24" i="1" s="1"/>
  <c r="F24" i="1"/>
  <c r="A14" i="3" s="1"/>
  <c r="D25" i="1"/>
  <c r="B25" i="1" s="1"/>
  <c r="F25" i="1"/>
  <c r="A15" i="3" s="1"/>
  <c r="D26" i="1"/>
  <c r="F26" i="1"/>
  <c r="A16" i="3" s="1"/>
  <c r="G26" i="1"/>
  <c r="D27" i="1"/>
  <c r="M17" i="3" s="1"/>
  <c r="F27" i="1"/>
  <c r="A17" i="3" s="1"/>
  <c r="D28" i="1"/>
  <c r="B28" i="1" s="1"/>
  <c r="F28" i="1"/>
  <c r="A18" i="3" s="1"/>
  <c r="D29" i="1"/>
  <c r="B29" i="1" s="1"/>
  <c r="F29" i="1"/>
  <c r="A19" i="3" s="1"/>
  <c r="D30" i="1"/>
  <c r="B30" i="1" s="1"/>
  <c r="F30" i="1"/>
  <c r="A20" i="3" s="1"/>
  <c r="G30" i="1"/>
  <c r="C20" i="2"/>
  <c r="D31" i="1"/>
  <c r="B31" i="1" s="1"/>
  <c r="F31" i="1"/>
  <c r="A21" i="3" s="1"/>
  <c r="G31" i="1"/>
  <c r="C21" i="2"/>
  <c r="D32" i="1"/>
  <c r="M22" i="3" s="1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B16" i="1" l="1"/>
  <c r="B4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O14" i="3" s="1"/>
  <c r="Q14" i="3" s="1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A24" i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B27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B26" i="1"/>
  <c r="A33" i="1"/>
  <c r="R28" i="3" l="1"/>
  <c r="S28" i="3" s="1"/>
  <c r="H25" i="3"/>
  <c r="R25" i="3"/>
  <c r="N26" i="3"/>
  <c r="N14" i="3"/>
  <c r="R29" i="3"/>
  <c r="H29" i="3"/>
  <c r="Q18" i="3"/>
  <c r="P10" i="3"/>
  <c r="G7" i="3"/>
  <c r="H7" i="3" s="1"/>
  <c r="T28" i="3"/>
  <c r="N28" i="3"/>
  <c r="O28" i="3"/>
  <c r="G28" i="3"/>
  <c r="H28" i="3" s="1"/>
  <c r="P6" i="3"/>
  <c r="N10" i="3"/>
  <c r="I20" i="1" s="1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S25" i="3" l="1"/>
  <c r="T25" i="3"/>
  <c r="I25" i="3"/>
  <c r="J25" i="3"/>
  <c r="I24" i="1"/>
  <c r="J29" i="3"/>
  <c r="I29" i="3"/>
  <c r="S29" i="3"/>
  <c r="T29" i="3"/>
  <c r="I28" i="1"/>
  <c r="J2" i="3"/>
  <c r="L2" i="3" s="1"/>
  <c r="I16" i="1"/>
  <c r="V28" i="3"/>
  <c r="U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I35" i="1" l="1"/>
  <c r="K25" i="3"/>
  <c r="L25" i="3"/>
  <c r="G35" i="1" s="1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H33" i="1" l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24" i="1"/>
  <c r="K24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34" i="1" l="1"/>
  <c r="H35" i="1"/>
  <c r="H32" i="1"/>
  <c r="C22" i="2" s="1"/>
  <c r="H37" i="1"/>
  <c r="C27" i="2" s="1"/>
  <c r="H16" i="1"/>
  <c r="C6" i="2" s="1"/>
  <c r="H28" i="1"/>
  <c r="C18" i="2" s="1"/>
  <c r="H36" i="1"/>
  <c r="C26" i="2" s="1"/>
  <c r="H19" i="1"/>
  <c r="C9" i="2" s="1"/>
  <c r="H24" i="1"/>
  <c r="C14" i="2" s="1"/>
  <c r="C23" i="2"/>
  <c r="H39" i="1"/>
  <c r="H25" i="1"/>
  <c r="C15" i="2" s="1"/>
  <c r="C24" i="2"/>
  <c r="H23" i="1"/>
  <c r="C13" i="2" s="1"/>
  <c r="H21" i="1"/>
  <c r="C11" i="2" s="1"/>
  <c r="C28" i="2"/>
  <c r="C19" i="2"/>
  <c r="C17" i="2"/>
</calcChain>
</file>

<file path=xl/sharedStrings.xml><?xml version="1.0" encoding="utf-8"?>
<sst xmlns="http://schemas.openxmlformats.org/spreadsheetml/2006/main" count="169" uniqueCount="128">
  <si>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</si>
  <si>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</si>
  <si>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</si>
  <si>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</si>
  <si>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</si>
  <si>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</si>
  <si>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</si>
  <si>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</si>
  <si>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</si>
  <si>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</si>
  <si>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</si>
  <si>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</si>
  <si>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</si>
  <si>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</si>
  <si>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</si>
  <si>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</si>
  <si>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</si>
  <si>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</si>
  <si>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</si>
  <si>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</si>
  <si>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</si>
  <si>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</si>
  <si>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</si>
  <si>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</si>
  <si>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</si>
  <si>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</si>
  <si>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</si>
  <si>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</si>
  <si>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</si>
  <si>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</si>
  <si>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</si>
  <si>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</si>
  <si>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</si>
  <si>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</si>
  <si>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</si>
  <si>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</si>
  <si>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</si>
  <si>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</si>
  <si>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</si>
  <si>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</si>
  <si>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</si>
  <si>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</si>
  <si>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</si>
  <si>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</si>
  <si>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</si>
  <si>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</si>
  <si>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</si>
  <si>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</si>
  <si>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</si>
  <si>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</si>
  <si>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Frække Frida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</si>
  <si>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</si>
  <si>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</si>
  <si>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</si>
  <si>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</si>
  <si>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</si>
  <si>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</si>
  <si>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</si>
  <si>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</si>
  <si>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</si>
  <si>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</si>
  <si>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</si>
  <si>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</si>
  <si>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</si>
  <si>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</si>
  <si>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</si>
  <si>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</si>
  <si>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</si>
  <si>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</si>
  <si>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</si>
  <si>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</si>
  <si>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</si>
  <si>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</si>
  <si>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</si>
  <si>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</si>
  <si>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</si>
  <si>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</si>
  <si>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</si>
  <si>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</si>
  <si>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</si>
  <si>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</si>
  <si>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</si>
  <si>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</si>
  <si>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</si>
  <si>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</si>
  <si>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</si>
  <si>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</si>
  <si>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</si>
  <si>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</si>
  <si>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DEN 423</t>
  </si>
  <si>
    <t>DEN 107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</si>
  <si>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</si>
  <si>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</si>
  <si>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</si>
  <si>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</si>
  <si>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</si>
  <si>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</si>
  <si>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</si>
  <si>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</si>
  <si>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</si>
  <si>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</si>
  <si>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</si>
  <si>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</si>
  <si>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</si>
  <si>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</si>
  <si>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</si>
  <si>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</si>
  <si>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</si>
  <si>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</si>
  <si>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</si>
  <si>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</si>
  <si>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</si>
  <si>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</si>
  <si>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</si>
  <si>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</si>
  <si>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</si>
  <si>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</si>
  <si>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</si>
  <si>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</si>
  <si>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</si>
  <si>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</si>
  <si>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</si>
  <si>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Marina 36 Sport</t>
  </si>
  <si>
    <t>Fru Brøgger</t>
  </si>
  <si>
    <t>mangler</t>
  </si>
  <si>
    <t>IWI</t>
  </si>
  <si>
    <t>IW31</t>
  </si>
  <si>
    <t>10. maj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</si>
</sst>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0" fontId="7" fillId="2" borderId="2" xfId="0" applyNumberFormat="1" applyFont="1" applyFill="1" applyBorder="1" applyAlignment="1"/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Normal="100" workbookViewId="0">
      <selection activeCell="E37" sqref="E37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24"/>
      <c r="F1" s="1"/>
      <c r="H1" s="1"/>
      <c r="I1" s="1"/>
    </row>
    <row r="2" spans="1:14" ht="13.5" thickBot="1" x14ac:dyDescent="0.25">
      <c r="A2" s="2" t="s">
        <v>12</v>
      </c>
      <c r="B2" s="45" t="s">
        <v>127</v>
      </c>
      <c r="C2" s="24"/>
      <c r="D2" s="30"/>
      <c r="E2" s="4" t="s">
        <v>104</v>
      </c>
      <c r="F2" s="48">
        <v>0.79166666666666663</v>
      </c>
      <c r="G2" s="5" t="s">
        <v>16</v>
      </c>
      <c r="H2" s="49">
        <v>4.6900000000000004</v>
      </c>
      <c r="I2" s="54" t="s">
        <v>56</v>
      </c>
      <c r="J2" s="3"/>
    </row>
    <row r="3" spans="1:14" x14ac:dyDescent="0.2">
      <c r="A3" s="6"/>
      <c r="B3" s="6"/>
      <c r="C3" s="24"/>
      <c r="D3" s="26"/>
      <c r="E3" s="1"/>
      <c r="F3" s="6"/>
      <c r="H3" s="6"/>
      <c r="I3" s="6"/>
      <c r="M3" s="40" t="s">
        <v>107</v>
      </c>
    </row>
    <row r="4" spans="1:14" x14ac:dyDescent="0.2">
      <c r="A4" s="2" t="s">
        <v>57</v>
      </c>
      <c r="B4" s="46">
        <f>MAX(D16:D39)</f>
        <v>670.4</v>
      </c>
      <c r="D4" s="25"/>
      <c r="E4" s="80" t="s">
        <v>21</v>
      </c>
      <c r="F4" s="81"/>
      <c r="G4" s="7"/>
      <c r="H4" s="82" t="s">
        <v>72</v>
      </c>
      <c r="I4" s="81"/>
      <c r="J4" s="3"/>
      <c r="M4" s="41" t="s">
        <v>108</v>
      </c>
    </row>
    <row r="5" spans="1:14" x14ac:dyDescent="0.2">
      <c r="A5" s="6"/>
      <c r="B5" s="8"/>
      <c r="C5" s="24"/>
      <c r="D5" s="12">
        <v>1</v>
      </c>
      <c r="E5" s="50" t="s">
        <v>19</v>
      </c>
      <c r="F5" s="51" t="s">
        <v>32</v>
      </c>
      <c r="G5" s="5">
        <v>4</v>
      </c>
      <c r="H5" s="9" t="s">
        <v>65</v>
      </c>
      <c r="I5" s="10" t="s">
        <v>15</v>
      </c>
      <c r="J5" s="3"/>
      <c r="M5" s="41" t="s">
        <v>109</v>
      </c>
    </row>
    <row r="6" spans="1:14" ht="13.5" thickBot="1" x14ac:dyDescent="0.25">
      <c r="A6" s="2" t="s">
        <v>66</v>
      </c>
      <c r="B6" s="47">
        <v>2</v>
      </c>
      <c r="C6" s="24"/>
      <c r="D6" s="12">
        <v>2</v>
      </c>
      <c r="E6" s="50" t="s">
        <v>68</v>
      </c>
      <c r="F6" s="51" t="s">
        <v>34</v>
      </c>
      <c r="G6" s="5">
        <v>5</v>
      </c>
      <c r="H6" s="9" t="s">
        <v>64</v>
      </c>
      <c r="I6" s="10" t="s">
        <v>14</v>
      </c>
      <c r="J6" s="3"/>
      <c r="M6" s="42" t="s">
        <v>110</v>
      </c>
    </row>
    <row r="7" spans="1:14" x14ac:dyDescent="0.2">
      <c r="A7" s="11"/>
      <c r="B7" s="11"/>
      <c r="C7" s="24"/>
      <c r="D7" s="12">
        <v>3</v>
      </c>
      <c r="E7" s="50" t="s">
        <v>24</v>
      </c>
      <c r="F7" s="51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83" t="s">
        <v>40</v>
      </c>
      <c r="B8" s="1"/>
      <c r="C8" s="24"/>
      <c r="D8" s="12">
        <v>7</v>
      </c>
      <c r="E8" s="52"/>
      <c r="F8" s="53" t="s">
        <v>44</v>
      </c>
      <c r="G8" s="5">
        <v>8</v>
      </c>
      <c r="H8" s="14"/>
      <c r="I8" s="10" t="s">
        <v>9</v>
      </c>
      <c r="J8" s="3"/>
    </row>
    <row r="9" spans="1:14" x14ac:dyDescent="0.2">
      <c r="A9" s="84"/>
      <c r="B9" s="79">
        <v>42859</v>
      </c>
      <c r="C9" s="24"/>
      <c r="D9" s="24"/>
      <c r="E9" s="11"/>
      <c r="F9" s="11"/>
      <c r="H9" s="11"/>
      <c r="I9" s="11"/>
    </row>
    <row r="10" spans="1:14" x14ac:dyDescent="0.2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59</v>
      </c>
      <c r="B11" s="15" t="s">
        <v>103</v>
      </c>
      <c r="C11" s="15" t="s">
        <v>84</v>
      </c>
      <c r="D11" s="16" t="s">
        <v>75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708.4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IF((E12&gt;F$2),(RANK(G12,G$12:G$36,G$12:G$36)+1)-1,"DNS")</f>
        <v>DNS</v>
      </c>
      <c r="I12" s="19">
        <f>IF((Beregninger!M2&gt;1),TIME(Beregninger!N2,Beregninger!P2,Beregninger!Q2),"  ")</f>
        <v>3.8449074074074073E-2</v>
      </c>
      <c r="J12" s="19">
        <f>IF((Beregninger!M2&gt;1),TIME(Beregninger!S2,Beregninger!U2,Beregninger!V2),"  ")</f>
        <v>0</v>
      </c>
      <c r="K12" s="19">
        <f>IF((Beregninger!M2&gt;1),(J12+F2),"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2" t="s">
        <v>85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674.2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IF((E13&gt;F$2),(RANK(G13,G$12:G$36,G$12:G$36)+1)-1,"DNS")</f>
        <v>DNS</v>
      </c>
      <c r="I13" s="19">
        <f>IF((Beregninger!M3&gt;1),TIME(Beregninger!N3,Beregninger!P3,Beregninger!Q3),"  ")</f>
        <v>3.6597222222222225E-2</v>
      </c>
      <c r="J13" s="19">
        <f>IF((Beregninger!M3&gt;1),TIME(Beregninger!S3,Beregninger!U3,Beregninger!V3),"  ")</f>
        <v>0</v>
      </c>
      <c r="K13" s="19">
        <f>IF((Beregninger!M3&gt;1),(J13+F2),"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2" t="s">
        <v>86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676.6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IF((E14&gt;F$2),(RANK(G14,G$12:G$36,G$12:G$36)+1)-1,"DNS")</f>
        <v>DNS</v>
      </c>
      <c r="I14" s="19">
        <f>IF((Beregninger!M4&gt;1),TIME(Beregninger!N4,Beregninger!P4,Beregninger!Q4),"  ")</f>
        <v>3.6724537037037035E-2</v>
      </c>
      <c r="J14" s="19">
        <f>IF((Beregninger!M4&gt;1),TIME(Beregninger!S4,Beregninger!U4,Beregninger!V4),"  ")</f>
        <v>0</v>
      </c>
      <c r="K14" s="19">
        <f>IF((Beregninger!M4&gt;1),(J14+F2),"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2" t="s">
        <v>87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660.8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>IF((E15&gt;F$2),(RANK(G15,G$12:G$36,G$12:G$36)+1)-1,"DNS")</f>
        <v>DNS</v>
      </c>
      <c r="I15" s="19">
        <f>IF((Beregninger!M5&gt;1),TIME(Beregninger!N5,Beregninger!P5,Beregninger!Q5),"  ")</f>
        <v>3.5868055555555556E-2</v>
      </c>
      <c r="J15" s="19">
        <f>IF((Beregninger!M5&gt;1),TIME(Beregninger!S5,Beregninger!U5,Beregninger!V5),"  ")</f>
        <v>5.2083333333333333E-4</v>
      </c>
      <c r="K15" s="19">
        <f>IF((Beregninger!M5&gt;1),(J15+F2),"  ")</f>
        <v>0.79218749999999993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641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>IF((E16&gt;F$2),(RANK(G16,G$12:G$39,G$12:G$39)+1)-1,"DNS")</f>
        <v>DNS</v>
      </c>
      <c r="I16" s="19">
        <f>IF((Beregninger!M6&gt;1),TIME(Beregninger!N6,Beregninger!P6,Beregninger!Q6),"  ")</f>
        <v>3.4791666666666672E-2</v>
      </c>
      <c r="J16" s="19">
        <f>IF((Beregninger!M6&gt;1),TIME(Beregninger!S6,Beregninger!U6,Beregninger!V6),"  ")</f>
        <v>1.5972222222222221E-3</v>
      </c>
      <c r="K16" s="19">
        <f>IF((Beregninger!M6&gt;1),(J16+F2),"  ")</f>
        <v>0.79326388888888888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660.4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>IF((E17&gt;F$2),(RANK(G17,G$12:G$36,G$12:G$36)+1)-1,"DNS")</f>
        <v>DNS</v>
      </c>
      <c r="I17" s="19">
        <f>IF((Beregninger!M7&gt;1),TIME(Beregninger!N7,Beregninger!P7,Beregninger!Q7),"  ")</f>
        <v>3.5844907407407409E-2</v>
      </c>
      <c r="J17" s="19">
        <f>IF((Beregninger!M7&gt;1),TIME(Beregninger!S7,Beregninger!U7,Beregninger!V7),"  ")</f>
        <v>5.4398148148148144E-4</v>
      </c>
      <c r="K17" s="19">
        <f>IF((Beregninger!M7&gt;1),(J17+F2),"  ")</f>
        <v>0.79221064814814812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2" t="s">
        <v>88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627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>IF((E18&gt;F$2),(RANK(G18,G$12:G$36,G$12:G$36)+1)-1,"DNS")</f>
        <v>DNS</v>
      </c>
      <c r="I18" s="19">
        <f>IF((Beregninger!M8&gt;1),TIME(Beregninger!N8,Beregninger!P8,Beregninger!Q8),"  ")</f>
        <v>3.4039351851851855E-2</v>
      </c>
      <c r="J18" s="19">
        <f>IF((Beregninger!M8&gt;1),TIME(Beregninger!S8,Beregninger!U8,Beregninger!V8),"  ")</f>
        <v>2.3611111111111111E-3</v>
      </c>
      <c r="K18" s="19">
        <f>IF((Beregninger!M8&gt;1),(J18+F2),"  ")</f>
        <v>0.79402777777777778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580.20000000000005</v>
      </c>
      <c r="E19" s="27">
        <v>0.82723379629629623</v>
      </c>
      <c r="F19" s="27">
        <f t="shared" si="0"/>
        <v>3.5567129629629601E-2</v>
      </c>
      <c r="G19" s="27">
        <f>IF((E19&gt;$F$2),TIME(Beregninger!I9,Beregninger!K9,Beregninger!L9),"  ")</f>
        <v>4.0462962962962964E-2</v>
      </c>
      <c r="H19" s="20">
        <f>IF((E19&gt;F$2),(RANK(G19,G$12:G$39,G$12:G$39)+1)-1,"DNS")</f>
        <v>5</v>
      </c>
      <c r="I19" s="19">
        <f>IF((Beregninger!M9&gt;1),TIME(Beregninger!N9,Beregninger!P9,Beregninger!Q9),"  ")</f>
        <v>3.1493055555555559E-2</v>
      </c>
      <c r="J19" s="19">
        <f>IF((Beregninger!M9&gt;1),TIME(Beregninger!S9,Beregninger!U9,Beregninger!V9),"  ")</f>
        <v>4.8958333333333328E-3</v>
      </c>
      <c r="K19" s="19">
        <f>IF((Beregninger!M9&gt;1),(J19+F2),"  ")</f>
        <v>0.79656249999999995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2" t="s">
        <v>89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553.6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>IF((E20&gt;F$2),(RANK(G20,G$12:G$36,G$12:G$36)+1)-1,"DNS")</f>
        <v>DNS</v>
      </c>
      <c r="I20" s="19">
        <f>IF((Beregninger!M10&gt;1),TIME(Beregninger!N10,Beregninger!P10,Beregninger!Q10),"  ")</f>
        <v>3.0046296296296297E-2</v>
      </c>
      <c r="J20" s="19">
        <f>IF((Beregninger!M10&gt;1),TIME(Beregninger!S10,Beregninger!U10,Beregninger!V10),"  ")</f>
        <v>6.3425925925925915E-3</v>
      </c>
      <c r="K20" s="19">
        <f>IF((Beregninger!M10&gt;1),(J20+F2),"  ")</f>
        <v>0.79800925925925925</v>
      </c>
      <c r="N20" s="29"/>
    </row>
    <row r="21" spans="1:14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598.4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>IF((E21&gt;F$2),(RANK(G21,G$12:G$38,G$12:G$38)+1)-1,"DNS")</f>
        <v>DNS</v>
      </c>
      <c r="I21" s="19">
        <f>IF((Beregninger!M11&gt;1),TIME(Beregninger!N11,Beregninger!P11,Beregninger!Q11),"  ")</f>
        <v>3.2476851851851847E-2</v>
      </c>
      <c r="J21" s="19">
        <f>IF((Beregninger!M11&gt;1),TIME(Beregninger!S11,Beregninger!U11,Beregninger!V11),"  ")</f>
        <v>3.9120370370370368E-3</v>
      </c>
      <c r="K21" s="19">
        <f>IF((Beregninger!M11&gt;1),(J21+F2),"  ")</f>
        <v>0.79557870370370365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595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>IF((E22&gt;F$2),(RANK(G22,G$12:G$38,G$12:G$38)+1)-1,"DNS")</f>
        <v>DNS</v>
      </c>
      <c r="I22" s="19">
        <f>IF((Beregninger!M12&gt;1),TIME(Beregninger!N12,Beregninger!P12,Beregninger!Q12),"  ")</f>
        <v>3.2303240740740737E-2</v>
      </c>
      <c r="J22" s="19">
        <f>IF((Beregninger!M12&gt;1),TIME(Beregninger!S12,Beregninger!U12,Beregninger!V12),"  ")</f>
        <v>4.0972222222222226E-3</v>
      </c>
      <c r="K22" s="19">
        <f>IF((Beregninger!M12&gt;1),(J22+F2),"  ")</f>
        <v>0.79576388888888883</v>
      </c>
      <c r="N22" s="29"/>
    </row>
    <row r="23" spans="1:14" x14ac:dyDescent="0.2">
      <c r="A23" s="38" t="str">
        <f>IF((D23&gt;0.5),Måltal!A13,"    ")</f>
        <v>Kvadrat</v>
      </c>
      <c r="B23" s="2" t="s">
        <v>122</v>
      </c>
      <c r="C23" s="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494.6</v>
      </c>
      <c r="E23" s="27">
        <v>0.82456018518518526</v>
      </c>
      <c r="F23" s="27">
        <f t="shared" si="0"/>
        <v>3.2893518518518627E-2</v>
      </c>
      <c r="G23" s="27">
        <f>IF((E23&gt;$F$2),TIME(Beregninger!I13,Beregninger!K13,Beregninger!L13),"  ")</f>
        <v>4.2430555555555555E-2</v>
      </c>
      <c r="H23" s="20">
        <f>IF((E23&gt;F$2),(RANK(G23,G$12:G$36,G$12:G$36)+1)-1,"DNS")</f>
        <v>7</v>
      </c>
      <c r="I23" s="19">
        <f>IF((Beregninger!M13&gt;1),TIME(Beregninger!N13,Beregninger!P13,Beregninger!Q13),"  ")</f>
        <v>2.6851851851851849E-2</v>
      </c>
      <c r="J23" s="19">
        <f>IF((Beregninger!M13&gt;1),TIME(Beregninger!S13,Beregninger!U13,Beregninger!V13),"  ")</f>
        <v>9.5486111111111101E-3</v>
      </c>
      <c r="K23" s="19">
        <f>IF((Beregninger!M13&gt;1),(J23+F2),"  ")</f>
        <v>0.80121527777777779</v>
      </c>
      <c r="N23" s="29"/>
    </row>
    <row r="24" spans="1:14" hidden="1" x14ac:dyDescent="0.2">
      <c r="A24" s="38" t="str">
        <f>IF((D24&gt;0.5),Måltal!A14,"    ")</f>
        <v xml:space="preserve">    </v>
      </c>
      <c r="B24" s="2" t="str">
        <f>IF((D24&gt;0.5),Måltal!B14,"     ")</f>
        <v xml:space="preserve">     </v>
      </c>
      <c r="C24" s="2">
        <v>16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0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>IF((E24&gt;F$2),(RANK(G24,G$12:G$39,G$12:G$39)+1)-1,"DNS")</f>
        <v>DNS</v>
      </c>
      <c r="I24" s="19" t="str">
        <f>IF((Beregninger!M14&gt;1),TIME(Beregninger!N14,Beregninger!P14,Beregninger!Q14),"  ")</f>
        <v xml:space="preserve">  </v>
      </c>
      <c r="J24" s="19" t="str">
        <f>IF((Beregninger!M14&gt;1),TIME(Beregninger!S14,Beregninger!U14,Beregninger!V14),"  ")</f>
        <v xml:space="preserve">  </v>
      </c>
      <c r="K24" s="19" t="str">
        <f>IF((Beregninger!M14&gt;1),(J24+F2),"  ")</f>
        <v xml:space="preserve">  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555.79999999999995</v>
      </c>
      <c r="E25" s="55">
        <v>0.82405092592592588</v>
      </c>
      <c r="F25" s="27">
        <f t="shared" si="0"/>
        <v>3.2384259259259252E-2</v>
      </c>
      <c r="G25" s="27">
        <f>IF((E25&gt;$F$2),TIME(Beregninger!I15,Beregninger!K15,Beregninger!L15),"  ")</f>
        <v>3.8599537037037036E-2</v>
      </c>
      <c r="H25" s="20">
        <f>IF((E25&gt;F$2),(RANK(G25,G$12:G$39,G$12:G$39)+1)-1,"DNS")</f>
        <v>2</v>
      </c>
      <c r="I25" s="19">
        <f>IF((Beregninger!M15&gt;1),TIME(Beregninger!N15,Beregninger!P15,Beregninger!Q15),"  ")</f>
        <v>3.0173611111111113E-2</v>
      </c>
      <c r="J25" s="19">
        <f>IF((Beregninger!M15&gt;1),TIME(Beregninger!S15,Beregninger!U15,Beregninger!V15),"  ")</f>
        <v>6.215277777777777E-3</v>
      </c>
      <c r="K25" s="19">
        <f>IF((Beregninger!M15&gt;1),(J25+F2),"  ")</f>
        <v>0.79788194444444438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593.79999999999995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>IF((E26&gt;F$2),(RANK(G26,G$12:G$38,G$12:G$38)+1)-1,"DNS")</f>
        <v>DNS</v>
      </c>
      <c r="I26" s="19">
        <f>IF((Beregninger!M16&gt;1),TIME(Beregninger!N16,Beregninger!P16,Beregninger!Q16),"  ")</f>
        <v>3.2233796296296295E-2</v>
      </c>
      <c r="J26" s="19">
        <f>IF((Beregninger!M16&gt;1),TIME(Beregninger!S16,Beregninger!U16,Beregninger!V16),"  ")</f>
        <v>4.155092592592593E-3</v>
      </c>
      <c r="K26" s="19">
        <f>IF((Beregninger!M16&gt;1),(J26+F2),"  ")</f>
        <v>0.79582175925925924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625.6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>IF((E27&gt;F$2),(RANK(G27,G$12:G$38,G$12:G$38)+1)-1,"DNS")</f>
        <v>DNS</v>
      </c>
      <c r="I27" s="19">
        <f>IF((Beregninger!M17&gt;1),TIME(Beregninger!N17,Beregninger!P17,Beregninger!Q17),"  ")</f>
        <v>3.3958333333333333E-2</v>
      </c>
      <c r="J27" s="19">
        <f>IF((Beregninger!M17&gt;1),TIME(Beregninger!S17,Beregninger!U17,Beregninger!V17),"  ")</f>
        <v>2.4305555555555556E-3</v>
      </c>
      <c r="K27" s="19">
        <f>IF((Beregninger!M17&gt;1),(J27+F2),"  ")</f>
        <v>0.79409722222222223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536.20000000000005</v>
      </c>
      <c r="E28" s="56">
        <v>0.82280092592592602</v>
      </c>
      <c r="F28" s="27">
        <f t="shared" si="0"/>
        <v>3.1134259259259389E-2</v>
      </c>
      <c r="G28" s="27">
        <f>IF((E28&gt;$F$2),TIME(Beregninger!I18,Beregninger!K18,Beregninger!L18),"  ")</f>
        <v>3.8414351851851852E-2</v>
      </c>
      <c r="H28" s="20">
        <f t="shared" ref="H28:H39" si="1">IF((E28&gt;F$2),(RANK(G28,G$12:G$39,G$12:G$39)+1)-1,"DNS")</f>
        <v>1</v>
      </c>
      <c r="I28" s="19">
        <f>IF((Beregninger!M18&gt;1),TIME(Beregninger!N18,Beregninger!P18,Beregninger!Q18),"  ")</f>
        <v>2.9108796296296296E-2</v>
      </c>
      <c r="J28" s="19">
        <f>IF((Beregninger!M18&gt;1),TIME(Beregninger!S18,Beregninger!U18,Beregninger!V18),"  ")</f>
        <v>7.2800925925925915E-3</v>
      </c>
      <c r="K28" s="19">
        <f>IF((Beregninger!M18&gt;1),(J28+F2),"  ")</f>
        <v>0.79894675925925918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535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2.9039351851851854E-2</v>
      </c>
      <c r="J29" s="19">
        <f>IF((Beregninger!M19&gt;1),TIME(Beregninger!S19,Beregninger!U19,Beregninger!V19),"  ")</f>
        <v>7.3495370370370372E-3</v>
      </c>
      <c r="K29" s="19">
        <f>IF((Beregninger!M19&gt;1),(J29+F2),"  ")</f>
        <v>0.79901620370370363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2" t="s">
        <v>90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524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2.8449074074074075E-2</v>
      </c>
      <c r="J30" s="19">
        <f>IF((Beregninger!M20&gt;1),TIME(Beregninger!S20,Beregninger!U20,Beregninger!V20),"  ")</f>
        <v>7.951388888888888E-3</v>
      </c>
      <c r="K30" s="19">
        <f>IF((Beregninger!M20&gt;1),(J30+F2),"  ")</f>
        <v>0.79961805555555554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2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IF(AND((B$6=1),(B$6&lt;2)),Måltal!D21,IF(AND((B$6=2),(B$6&lt;3)),Måltal!E21,IF(AND((B$6=3),(B$6&lt;4)),Måltal!F21,IF(AND((B$6=4),(B$6&lt;5)),Måltal!G21,IF(AND((B$6=5),(B$6&lt;6)),Måltal!H21,IF(AND((B$6=6),(B$6&lt;7)),Måltal!I21,IF((B$6=7),Måltal!J20,0)))))))</f>
        <v>509.8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2.7673611111111111E-2</v>
      </c>
      <c r="J31" s="19">
        <f>IF((Beregninger!M21&gt;1),TIME(Beregninger!S21,Beregninger!U21,Beregninger!V21),"  ")</f>
        <v>8.7152777777777784E-3</v>
      </c>
      <c r="K31" s="19">
        <f>IF((Beregninger!M21&gt;1),(J31+F2),"  ")</f>
        <v>0.80038194444444444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IF(AND((B$6=1),(B$6&lt;2)),Måltal!D22,IF(AND((B$6=2),(B$6&lt;3)),Måltal!E22,IF(AND((B$6=3),(B$6&lt;4)),Måltal!F22,IF(AND((B$6=4),(B$6&lt;5)),Måltal!G22,IF(AND((B$6=5),(B$6&lt;6)),Måltal!H22,IF(AND((B$6=6),(B$6&lt;7)),Måltal!I22,IF((B$6=7),Måltal!#REF!,0)))))))</f>
        <v>660</v>
      </c>
      <c r="E32" s="27">
        <v>0.83261574074074074</v>
      </c>
      <c r="F32" s="27">
        <f t="shared" si="0"/>
        <v>4.094907407407411E-2</v>
      </c>
      <c r="G32" s="27">
        <f>IF((E32&gt;$F$2),TIME(Beregninger!I22,Beregninger!K22,Beregninger!L22),"  ")</f>
        <v>4.1504629629629627E-2</v>
      </c>
      <c r="H32" s="20">
        <f t="shared" si="1"/>
        <v>6</v>
      </c>
      <c r="I32" s="19">
        <f>IF((Beregninger!M22&gt;1),TIME(Beregninger!N22,Beregninger!P22,Beregninger!Q22),"  ")</f>
        <v>3.5821759259259262E-2</v>
      </c>
      <c r="J32" s="19">
        <f>IF((Beregninger!M22&gt;1),TIME(Beregninger!S22,Beregninger!U22,Beregninger!V22),"  ")</f>
        <v>5.6712962962962956E-4</v>
      </c>
      <c r="K32" s="19">
        <f>IF((Beregninger!M22&gt;1),(J32+F2),"  ")</f>
        <v>0.79223379629629631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660</v>
      </c>
      <c r="E33" s="27">
        <v>0.83133101851851843</v>
      </c>
      <c r="F33" s="27">
        <f t="shared" si="0"/>
        <v>3.9664351851851798E-2</v>
      </c>
      <c r="G33" s="27">
        <f>IF((E33&gt;$F$2),TIME(Beregninger!I23,Beregninger!K23,Beregninger!L23),"  ")</f>
        <v>4.0219907407407406E-2</v>
      </c>
      <c r="H33" s="20">
        <f t="shared" si="1"/>
        <v>4</v>
      </c>
      <c r="I33" s="19">
        <f>IF((Beregninger!M23&gt;1),TIME(Beregninger!N23,Beregninger!P23,Beregninger!Q23),"  ")</f>
        <v>3.5821759259259262E-2</v>
      </c>
      <c r="J33" s="19">
        <f>IF((Beregninger!M23&gt;1),TIME(Beregninger!S23,Beregninger!U23,Beregninger!V23),"  ")</f>
        <v>5.6712962962962956E-4</v>
      </c>
      <c r="K33" s="19">
        <f>IF((Beregninger!M23&gt;1),(J33+F2),"  ")</f>
        <v>0.79223379629629631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660</v>
      </c>
      <c r="E34" s="57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tr">
        <f t="shared" si="1"/>
        <v>DNS</v>
      </c>
      <c r="I34" s="19">
        <f>IF((Beregninger!M24&gt;1),TIME(Beregninger!N24,Beregninger!P24,Beregninger!Q24),"  ")</f>
        <v>3.5821759259259262E-2</v>
      </c>
      <c r="J34" s="19">
        <f>IF((Beregninger!M24&gt;1),TIME(Beregninger!S24,Beregninger!U24,Beregninger!V24),"  ")</f>
        <v>5.6712962962962956E-4</v>
      </c>
      <c r="K34" s="19">
        <f>IF((Beregninger!M24&gt;1),(J34+F2),"  ")</f>
        <v>0.79223379629629631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2">
        <v>313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660</v>
      </c>
      <c r="E35" s="58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IF((Beregninger!M26&gt;1),TIME(Beregninger!N26,Beregninger!P26,Beregninger!Q26),"  ")</f>
        <v>3.2569444444444443E-2</v>
      </c>
      <c r="J35" s="19">
        <f>IF((Beregninger!M26&gt;1),TIME(Beregninger!S26,Beregninger!U26,Beregninger!V26),"  ")</f>
        <v>3.8194444444444443E-3</v>
      </c>
      <c r="K35" s="19">
        <f>IF((Beregninger!M25&gt;1),(J35+F2),"  ")</f>
        <v>0.79548611111111112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600</v>
      </c>
      <c r="E36" s="59">
        <v>0.82733796296296302</v>
      </c>
      <c r="F36" s="27">
        <f t="shared" si="0"/>
        <v>3.5671296296296395E-2</v>
      </c>
      <c r="G36" s="27">
        <f>IF((E36&gt;$F$2),TIME(Beregninger!I26,Beregninger!K26,Beregninger!L26),"  ")</f>
        <v>3.9490740740740743E-2</v>
      </c>
      <c r="H36" s="20">
        <f t="shared" si="1"/>
        <v>3</v>
      </c>
      <c r="I36" s="19">
        <f>IF((Beregninger!M26&gt;1),TIME(Beregninger!N26,Beregninger!P26,Beregninger!Q26),"  ")</f>
        <v>3.2569444444444443E-2</v>
      </c>
      <c r="J36" s="19">
        <f>IF((Beregninger!M26&gt;1),TIME(Beregninger!S26,Beregninger!U26,Beregninger!V26),"  ")</f>
        <v>3.8194444444444443E-3</v>
      </c>
      <c r="K36" s="19">
        <f>IF((Beregninger!M26&gt;1),(J36+F2),"  ")</f>
        <v>0.79548611111111112</v>
      </c>
      <c r="N36" s="29"/>
    </row>
    <row r="37" spans="1:14" ht="12.75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600.20000000000005</v>
      </c>
      <c r="E37" s="60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3.2581018518518516E-2</v>
      </c>
      <c r="J37" s="19">
        <f>IF((Beregninger!M27&gt;1),TIME(Beregninger!S27,Beregninger!U27,Beregninger!V27),"  ")</f>
        <v>3.8078703703703707E-3</v>
      </c>
      <c r="K37" s="19">
        <f>IF((Beregninger!M27&gt;1),(J37+F2),"  ")</f>
        <v>0.79547453703703697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519.6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2.8206018518518519E-2</v>
      </c>
      <c r="J38" s="19">
        <f>IF((Beregninger!M28&gt;1),TIME(Beregninger!S28,Beregninger!U28,Beregninger!V28),"  ")</f>
        <v>8.1828703703703699E-3</v>
      </c>
      <c r="K38" s="19">
        <f>IF((Beregninger!M28&gt;1),(J38+F2),"  ")</f>
        <v>0.79984953703703698</v>
      </c>
    </row>
    <row r="39" spans="1:14" ht="12.75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670.4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3.6388888888888887E-2</v>
      </c>
      <c r="J39" s="19">
        <f>IF((Beregninger!M29&gt;1),TIME(Beregninger!S29,Beregninger!U29,Beregninger!V29),"  ")</f>
        <v>0</v>
      </c>
      <c r="K39" s="19">
        <f>IF((Beregninger!M29&gt;1),(J39+F2),"  ")</f>
        <v>0.79166666666666663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7" customWidth="1"/>
    <col min="8" max="8" width="10.28515625" style="67" customWidth="1"/>
    <col min="9" max="10" width="9.140625" style="67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1" t="s">
        <v>45</v>
      </c>
      <c r="B1" s="62" t="s">
        <v>10</v>
      </c>
      <c r="C1" s="63" t="s">
        <v>29</v>
      </c>
      <c r="D1" s="64" t="s">
        <v>32</v>
      </c>
      <c r="E1" s="64" t="s">
        <v>34</v>
      </c>
      <c r="F1" s="64" t="s">
        <v>35</v>
      </c>
      <c r="G1" s="64" t="s">
        <v>15</v>
      </c>
      <c r="H1" s="64" t="s">
        <v>14</v>
      </c>
      <c r="I1" s="64" t="s">
        <v>17</v>
      </c>
      <c r="J1" s="64" t="s">
        <v>78</v>
      </c>
      <c r="K1" s="65" t="s">
        <v>0</v>
      </c>
    </row>
    <row r="2" spans="1:14" ht="12.75" customHeight="1" x14ac:dyDescent="0.2">
      <c r="A2" s="31" t="s">
        <v>67</v>
      </c>
      <c r="B2" s="31" t="s">
        <v>54</v>
      </c>
      <c r="C2" s="31" t="str">
        <f>Resultat!H12</f>
        <v>DNS</v>
      </c>
      <c r="D2" s="66">
        <v>894.8</v>
      </c>
      <c r="E2" s="66">
        <v>708.4</v>
      </c>
      <c r="F2" s="66">
        <v>638</v>
      </c>
      <c r="G2" s="66">
        <v>1177</v>
      </c>
      <c r="H2" s="66">
        <v>883.4</v>
      </c>
      <c r="I2" s="66">
        <v>774.4</v>
      </c>
      <c r="J2" s="66">
        <v>718.8</v>
      </c>
      <c r="K2" s="31">
        <v>0.99</v>
      </c>
      <c r="L2" s="33"/>
      <c r="M2" s="32"/>
      <c r="N2" s="33" t="s">
        <v>77</v>
      </c>
    </row>
    <row r="3" spans="1:14" x14ac:dyDescent="0.2">
      <c r="A3" s="34" t="s">
        <v>62</v>
      </c>
      <c r="B3" s="35" t="s">
        <v>91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74</v>
      </c>
      <c r="B4" s="35" t="s">
        <v>92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93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6">
        <v>797.6</v>
      </c>
      <c r="E6" s="66">
        <v>641</v>
      </c>
      <c r="F6" s="66">
        <v>574.4</v>
      </c>
      <c r="G6" s="66">
        <v>1035.2</v>
      </c>
      <c r="H6" s="66">
        <v>794.4</v>
      </c>
      <c r="I6" s="66">
        <v>694</v>
      </c>
      <c r="J6" s="66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6">
        <v>815.8</v>
      </c>
      <c r="E7" s="66">
        <v>660.4</v>
      </c>
      <c r="F7" s="66">
        <v>601</v>
      </c>
      <c r="G7" s="66">
        <v>1041.8</v>
      </c>
      <c r="H7" s="66">
        <v>811.2</v>
      </c>
      <c r="I7" s="66">
        <v>724.2</v>
      </c>
      <c r="J7" s="66">
        <v>669.2</v>
      </c>
      <c r="K7" s="31">
        <v>1.054</v>
      </c>
      <c r="L7" s="33"/>
      <c r="M7" s="32"/>
      <c r="N7" s="33" t="s">
        <v>77</v>
      </c>
    </row>
    <row r="8" spans="1:14" x14ac:dyDescent="0.2">
      <c r="A8" s="34" t="s">
        <v>63</v>
      </c>
      <c r="B8" s="35" t="s">
        <v>94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5" customFormat="1" x14ac:dyDescent="0.2">
      <c r="A9" s="68" t="s">
        <v>1</v>
      </c>
      <c r="B9" s="69" t="s">
        <v>95</v>
      </c>
      <c r="C9" s="70">
        <f>Resultat!H19</f>
        <v>5</v>
      </c>
      <c r="D9" s="71">
        <v>741</v>
      </c>
      <c r="E9" s="77">
        <v>580.20000000000005</v>
      </c>
      <c r="F9" s="71">
        <v>511.6</v>
      </c>
      <c r="G9" s="71">
        <v>969.4</v>
      </c>
      <c r="H9" s="71">
        <v>728.2</v>
      </c>
      <c r="I9" s="71">
        <v>620.20000000000005</v>
      </c>
      <c r="J9" s="71">
        <v>587.20000000000005</v>
      </c>
      <c r="K9" s="72">
        <v>1.1419999999999999</v>
      </c>
      <c r="L9" s="73">
        <v>30673</v>
      </c>
      <c r="M9" s="74">
        <v>42827</v>
      </c>
      <c r="N9" s="73"/>
    </row>
    <row r="10" spans="1:14" x14ac:dyDescent="0.2">
      <c r="A10" s="34" t="s">
        <v>61</v>
      </c>
      <c r="B10" s="35" t="s">
        <v>96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51</v>
      </c>
      <c r="B11" s="35" t="s">
        <v>97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3" t="s">
        <v>124</v>
      </c>
    </row>
    <row r="12" spans="1:14" x14ac:dyDescent="0.2">
      <c r="A12" s="34" t="s">
        <v>38</v>
      </c>
      <c r="B12" s="35" t="s">
        <v>98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5" customFormat="1" x14ac:dyDescent="0.2">
      <c r="A13" s="68" t="s">
        <v>116</v>
      </c>
      <c r="B13" s="69" t="s">
        <v>117</v>
      </c>
      <c r="C13" s="70">
        <f>Resultat!H23</f>
        <v>7</v>
      </c>
      <c r="D13" s="71">
        <v>619.20000000000005</v>
      </c>
      <c r="E13" s="71">
        <v>494.6</v>
      </c>
      <c r="F13" s="71">
        <v>428.2</v>
      </c>
      <c r="G13" s="71">
        <v>808</v>
      </c>
      <c r="H13" s="71">
        <v>621.4</v>
      </c>
      <c r="I13" s="71">
        <v>528.6</v>
      </c>
      <c r="J13" s="71">
        <v>496.6</v>
      </c>
      <c r="K13" s="72">
        <v>1.351</v>
      </c>
      <c r="L13" s="73">
        <v>33550</v>
      </c>
      <c r="M13" s="74">
        <v>42818</v>
      </c>
      <c r="N13" s="73"/>
    </row>
    <row r="14" spans="1:14" x14ac:dyDescent="0.2">
      <c r="A14" s="34" t="s">
        <v>125</v>
      </c>
      <c r="B14" s="35" t="s">
        <v>126</v>
      </c>
      <c r="C14" s="31" t="str">
        <f>Resultat!H24</f>
        <v>DNS</v>
      </c>
      <c r="D14" s="36"/>
      <c r="E14" s="36"/>
      <c r="F14" s="36"/>
      <c r="G14" s="36"/>
      <c r="H14" s="36"/>
      <c r="I14" s="36"/>
      <c r="J14" s="36"/>
      <c r="K14" s="37"/>
      <c r="L14" s="33"/>
      <c r="M14" s="32"/>
      <c r="N14" s="33"/>
    </row>
    <row r="15" spans="1:14" s="75" customFormat="1" x14ac:dyDescent="0.2">
      <c r="A15" s="68" t="s">
        <v>105</v>
      </c>
      <c r="B15" s="69" t="s">
        <v>106</v>
      </c>
      <c r="C15" s="70">
        <f>Resultat!H25</f>
        <v>2</v>
      </c>
      <c r="D15" s="71">
        <v>693</v>
      </c>
      <c r="E15" s="71">
        <v>555.79999999999995</v>
      </c>
      <c r="F15" s="71">
        <v>494</v>
      </c>
      <c r="G15" s="71">
        <v>903</v>
      </c>
      <c r="H15" s="71">
        <v>692.2</v>
      </c>
      <c r="I15" s="71">
        <v>594.4</v>
      </c>
      <c r="J15" s="71">
        <v>561</v>
      </c>
      <c r="K15" s="72">
        <v>1.19</v>
      </c>
      <c r="L15" s="73">
        <v>34956</v>
      </c>
      <c r="M15" s="74">
        <v>42810</v>
      </c>
      <c r="N15" s="73"/>
    </row>
    <row r="16" spans="1:14" x14ac:dyDescent="0.2">
      <c r="A16" s="31" t="s">
        <v>73</v>
      </c>
      <c r="B16" s="31" t="s">
        <v>70</v>
      </c>
      <c r="C16" s="31" t="str">
        <f>Resultat!H26</f>
        <v>DNS</v>
      </c>
      <c r="D16" s="66">
        <v>721</v>
      </c>
      <c r="E16" s="66">
        <v>593.79999999999995</v>
      </c>
      <c r="F16" s="66">
        <v>526.4</v>
      </c>
      <c r="G16" s="66">
        <v>942.8</v>
      </c>
      <c r="H16" s="66">
        <v>755.4</v>
      </c>
      <c r="I16" s="66">
        <v>662</v>
      </c>
      <c r="J16" s="66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111</v>
      </c>
      <c r="B17" s="35" t="s">
        <v>112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5" customFormat="1" x14ac:dyDescent="0.2">
      <c r="A18" s="68" t="s">
        <v>8</v>
      </c>
      <c r="B18" s="69" t="s">
        <v>99</v>
      </c>
      <c r="C18" s="70">
        <f>Resultat!H28</f>
        <v>1</v>
      </c>
      <c r="D18" s="71">
        <v>665</v>
      </c>
      <c r="E18" s="71">
        <v>536.20000000000005</v>
      </c>
      <c r="F18" s="71">
        <v>473.4</v>
      </c>
      <c r="G18" s="71">
        <v>872.8</v>
      </c>
      <c r="H18" s="71">
        <v>671</v>
      </c>
      <c r="I18" s="71">
        <v>577.4</v>
      </c>
      <c r="J18" s="71">
        <v>539.79999999999995</v>
      </c>
      <c r="K18" s="72">
        <v>1.2370000000000001</v>
      </c>
      <c r="L18" s="73">
        <v>8981</v>
      </c>
      <c r="M18" s="74">
        <v>42853</v>
      </c>
      <c r="N18" s="73"/>
    </row>
    <row r="19" spans="1:14" x14ac:dyDescent="0.2">
      <c r="A19" s="34" t="s">
        <v>7</v>
      </c>
      <c r="B19" s="35" t="s">
        <v>100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71</v>
      </c>
      <c r="B20" s="35" t="s">
        <v>101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69</v>
      </c>
      <c r="B21" s="35" t="s">
        <v>102</v>
      </c>
      <c r="C21" s="31" t="str">
        <f>Resultat!H31</f>
        <v>DNS</v>
      </c>
      <c r="D21" s="66">
        <v>642</v>
      </c>
      <c r="E21" s="66">
        <v>509.8</v>
      </c>
      <c r="F21" s="66">
        <v>450.4</v>
      </c>
      <c r="G21" s="66">
        <v>844</v>
      </c>
      <c r="H21" s="66">
        <v>642</v>
      </c>
      <c r="I21" s="66">
        <v>550.4</v>
      </c>
      <c r="J21" s="66">
        <v>515</v>
      </c>
      <c r="K21" s="31">
        <v>1</v>
      </c>
      <c r="L21" s="33"/>
      <c r="M21" s="32"/>
      <c r="N21" s="33" t="s">
        <v>77</v>
      </c>
    </row>
    <row r="22" spans="1:14" s="75" customFormat="1" x14ac:dyDescent="0.2">
      <c r="A22" s="70" t="s">
        <v>118</v>
      </c>
      <c r="B22" s="69" t="s">
        <v>80</v>
      </c>
      <c r="C22" s="70">
        <f>Resultat!H32</f>
        <v>6</v>
      </c>
      <c r="D22" s="71">
        <v>847.4</v>
      </c>
      <c r="E22" s="71">
        <v>660</v>
      </c>
      <c r="F22" s="71">
        <v>583.6</v>
      </c>
      <c r="G22" s="71">
        <v>1112.5999999999999</v>
      </c>
      <c r="H22" s="71">
        <v>824.2</v>
      </c>
      <c r="I22" s="71">
        <v>711</v>
      </c>
      <c r="J22" s="71">
        <v>669</v>
      </c>
      <c r="K22" s="72">
        <v>1.002</v>
      </c>
      <c r="L22" s="73">
        <v>17036</v>
      </c>
      <c r="M22" s="74">
        <v>42823</v>
      </c>
      <c r="N22" s="73"/>
    </row>
    <row r="23" spans="1:14" s="75" customFormat="1" ht="12.75" customHeight="1" x14ac:dyDescent="0.2">
      <c r="A23" s="68" t="s">
        <v>79</v>
      </c>
      <c r="B23" s="69" t="s">
        <v>80</v>
      </c>
      <c r="C23" s="70">
        <f>Resultat!H33</f>
        <v>4</v>
      </c>
      <c r="D23" s="71">
        <v>847.4</v>
      </c>
      <c r="E23" s="71">
        <v>660</v>
      </c>
      <c r="F23" s="71">
        <v>583.6</v>
      </c>
      <c r="G23" s="71">
        <v>1112.5999999999999</v>
      </c>
      <c r="H23" s="71">
        <v>824.2</v>
      </c>
      <c r="I23" s="71">
        <v>711</v>
      </c>
      <c r="J23" s="71">
        <v>669</v>
      </c>
      <c r="K23" s="72">
        <v>1.002</v>
      </c>
      <c r="L23" s="73">
        <v>16718</v>
      </c>
      <c r="M23" s="74">
        <v>42854</v>
      </c>
      <c r="N23" s="73"/>
    </row>
    <row r="24" spans="1:14" s="75" customFormat="1" ht="12.75" customHeight="1" x14ac:dyDescent="0.2">
      <c r="A24" s="68" t="s">
        <v>83</v>
      </c>
      <c r="B24" s="69" t="s">
        <v>80</v>
      </c>
      <c r="C24" s="70" t="str">
        <f>Resultat!H34</f>
        <v>DNS</v>
      </c>
      <c r="D24" s="71">
        <v>847.4</v>
      </c>
      <c r="E24" s="71">
        <v>660</v>
      </c>
      <c r="F24" s="71">
        <v>583.6</v>
      </c>
      <c r="G24" s="71">
        <v>1112.5999999999999</v>
      </c>
      <c r="H24" s="71">
        <v>824.2</v>
      </c>
      <c r="I24" s="71">
        <v>711</v>
      </c>
      <c r="J24" s="71">
        <v>669</v>
      </c>
      <c r="K24" s="72">
        <v>1.002</v>
      </c>
      <c r="L24" s="73">
        <v>17129</v>
      </c>
      <c r="M24" s="74">
        <v>42824</v>
      </c>
      <c r="N24" s="73"/>
    </row>
    <row r="25" spans="1:14" s="75" customFormat="1" ht="12.75" customHeight="1" x14ac:dyDescent="0.2">
      <c r="A25" s="34" t="s">
        <v>123</v>
      </c>
      <c r="B25" s="35" t="s">
        <v>80</v>
      </c>
      <c r="C25" s="70"/>
      <c r="D25" s="71">
        <v>847.4</v>
      </c>
      <c r="E25" s="71">
        <v>660</v>
      </c>
      <c r="F25" s="71">
        <v>583.6</v>
      </c>
      <c r="G25" s="71">
        <v>1112.5999999999999</v>
      </c>
      <c r="H25" s="71">
        <v>824.2</v>
      </c>
      <c r="I25" s="71">
        <v>711</v>
      </c>
      <c r="J25" s="71">
        <v>669</v>
      </c>
      <c r="K25" s="72">
        <v>1.002</v>
      </c>
      <c r="L25" s="73">
        <v>17051</v>
      </c>
      <c r="M25" s="74"/>
      <c r="N25" s="73" t="s">
        <v>124</v>
      </c>
    </row>
    <row r="26" spans="1:14" s="75" customFormat="1" ht="12.75" customHeight="1" x14ac:dyDescent="0.2">
      <c r="A26" s="68" t="s">
        <v>81</v>
      </c>
      <c r="B26" s="69" t="s">
        <v>82</v>
      </c>
      <c r="C26" s="70">
        <f>Resultat!H36</f>
        <v>3</v>
      </c>
      <c r="D26" s="76">
        <v>743.2</v>
      </c>
      <c r="E26" s="76">
        <v>600</v>
      </c>
      <c r="F26" s="76">
        <v>539</v>
      </c>
      <c r="G26" s="76">
        <v>972.8</v>
      </c>
      <c r="H26" s="76">
        <v>749</v>
      </c>
      <c r="I26" s="76">
        <v>652.4</v>
      </c>
      <c r="J26" s="76">
        <v>606.20000000000005</v>
      </c>
      <c r="K26" s="70">
        <v>1.097</v>
      </c>
      <c r="L26" s="73">
        <v>8966</v>
      </c>
      <c r="M26" s="74">
        <v>42856</v>
      </c>
      <c r="N26" s="73"/>
    </row>
    <row r="27" spans="1:14" ht="12.75" customHeight="1" x14ac:dyDescent="0.2">
      <c r="A27" s="33" t="s">
        <v>119</v>
      </c>
      <c r="B27" s="35" t="s">
        <v>82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3" t="s">
        <v>124</v>
      </c>
    </row>
    <row r="28" spans="1:14" ht="12.75" customHeight="1" x14ac:dyDescent="0.2">
      <c r="A28" s="34" t="s">
        <v>113</v>
      </c>
      <c r="B28" s="35" t="s">
        <v>114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5" customFormat="1" ht="12.75" customHeight="1" x14ac:dyDescent="0.2">
      <c r="A29" s="68" t="s">
        <v>120</v>
      </c>
      <c r="B29" s="69" t="s">
        <v>121</v>
      </c>
      <c r="C29" s="73"/>
      <c r="D29" s="76">
        <v>848.4</v>
      </c>
      <c r="E29" s="76">
        <v>670.4</v>
      </c>
      <c r="F29" s="76">
        <v>594.6</v>
      </c>
      <c r="G29" s="76">
        <v>1093.2</v>
      </c>
      <c r="H29" s="76">
        <v>827.4</v>
      </c>
      <c r="I29" s="76">
        <v>718.4</v>
      </c>
      <c r="J29" s="76">
        <v>678.2</v>
      </c>
      <c r="K29" s="73">
        <v>0.98599999999999999</v>
      </c>
      <c r="L29" s="78">
        <v>4329</v>
      </c>
      <c r="M29" s="74">
        <v>42817</v>
      </c>
      <c r="N29" s="73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zoomScaleNormal="100" workbookViewId="0">
      <selection activeCell="W26" sqref="W26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55</v>
      </c>
      <c r="E1" s="21" t="s">
        <v>6</v>
      </c>
      <c r="F1" s="21" t="s">
        <v>76</v>
      </c>
      <c r="G1" s="21" t="s">
        <v>3</v>
      </c>
      <c r="H1" s="21" t="s">
        <v>58</v>
      </c>
      <c r="I1" s="21" t="s">
        <v>41</v>
      </c>
      <c r="J1" s="21" t="s">
        <v>47</v>
      </c>
      <c r="K1" s="21" t="s">
        <v>55</v>
      </c>
      <c r="L1" s="21" t="s">
        <v>36</v>
      </c>
      <c r="M1" s="21" t="s">
        <v>49</v>
      </c>
      <c r="N1" s="21" t="s">
        <v>52</v>
      </c>
      <c r="O1" s="21" t="s">
        <v>53</v>
      </c>
      <c r="P1" s="21" t="s">
        <v>28</v>
      </c>
      <c r="Q1" s="21" t="s">
        <v>60</v>
      </c>
      <c r="R1" s="21" t="s">
        <v>42</v>
      </c>
      <c r="S1" s="21" t="s">
        <v>41</v>
      </c>
      <c r="T1" s="21" t="s">
        <v>39</v>
      </c>
      <c r="U1" s="21" t="s">
        <v>55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3322</v>
      </c>
      <c r="N2" s="23">
        <f t="shared" ref="N2:N29" si="10">ROUNDDOWN((M2/3600),0)</f>
        <v>0</v>
      </c>
      <c r="O2" s="23">
        <f t="shared" ref="O2:O29" si="11">MOD(M2,3600)</f>
        <v>3322</v>
      </c>
      <c r="P2" s="21">
        <f t="shared" ref="P2:P29" si="12">INT((O2/60))</f>
        <v>55</v>
      </c>
      <c r="Q2" s="23">
        <f t="shared" ref="Q2:Q29" si="13">MOD(O2,60)</f>
        <v>22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67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3162</v>
      </c>
      <c r="N3" s="23">
        <f t="shared" si="10"/>
        <v>0</v>
      </c>
      <c r="O3" s="23">
        <f t="shared" si="11"/>
        <v>3162</v>
      </c>
      <c r="P3" s="21">
        <f t="shared" si="12"/>
        <v>52</v>
      </c>
      <c r="Q3" s="23">
        <f t="shared" si="13"/>
        <v>42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62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3173</v>
      </c>
      <c r="N4" s="23">
        <f t="shared" si="10"/>
        <v>0</v>
      </c>
      <c r="O4" s="23">
        <f t="shared" si="11"/>
        <v>3173</v>
      </c>
      <c r="P4" s="21">
        <f t="shared" si="12"/>
        <v>52</v>
      </c>
      <c r="Q4" s="23">
        <f t="shared" si="13"/>
        <v>53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74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3099</v>
      </c>
      <c r="N5" s="23">
        <f t="shared" si="10"/>
        <v>0</v>
      </c>
      <c r="O5" s="23">
        <f t="shared" si="11"/>
        <v>3099</v>
      </c>
      <c r="P5" s="21">
        <f t="shared" si="12"/>
        <v>51</v>
      </c>
      <c r="Q5" s="23">
        <f t="shared" si="13"/>
        <v>39</v>
      </c>
      <c r="R5" s="21">
        <f>IF((Resultat!$B$4&gt;Resultat!D15),ROUND(((Resultat!$B$4-Resultat!D15)*Resultat!$H$2),0),0)</f>
        <v>45</v>
      </c>
      <c r="S5" s="21">
        <f t="shared" si="14"/>
        <v>0</v>
      </c>
      <c r="T5" s="21">
        <f t="shared" si="15"/>
        <v>45</v>
      </c>
      <c r="U5" s="21">
        <f t="shared" si="16"/>
        <v>0</v>
      </c>
      <c r="V5" s="21">
        <f t="shared" si="17"/>
        <v>45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3006</v>
      </c>
      <c r="N6" s="23">
        <f t="shared" si="10"/>
        <v>0</v>
      </c>
      <c r="O6" s="23">
        <f t="shared" si="11"/>
        <v>3006</v>
      </c>
      <c r="P6" s="21">
        <f t="shared" si="12"/>
        <v>50</v>
      </c>
      <c r="Q6" s="23">
        <f t="shared" si="13"/>
        <v>6</v>
      </c>
      <c r="R6" s="21">
        <f>IF((Resultat!$B$4&gt;Resultat!D16),ROUND(((Resultat!$B$4-Resultat!D16)*Resultat!$H$2),0),0)</f>
        <v>138</v>
      </c>
      <c r="S6" s="21">
        <f t="shared" si="14"/>
        <v>0</v>
      </c>
      <c r="T6" s="21">
        <f t="shared" si="15"/>
        <v>138</v>
      </c>
      <c r="U6" s="21">
        <f t="shared" si="16"/>
        <v>2</v>
      </c>
      <c r="V6" s="21">
        <f t="shared" si="17"/>
        <v>18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3097</v>
      </c>
      <c r="N7" s="23">
        <f t="shared" si="10"/>
        <v>0</v>
      </c>
      <c r="O7" s="23">
        <f t="shared" si="11"/>
        <v>3097</v>
      </c>
      <c r="P7" s="21">
        <f t="shared" si="12"/>
        <v>51</v>
      </c>
      <c r="Q7" s="23">
        <f t="shared" si="13"/>
        <v>37</v>
      </c>
      <c r="R7" s="21">
        <f>IF((Resultat!$B$4&gt;Resultat!D17),ROUND(((Resultat!$B$4-Resultat!D17)*Resultat!$H$2),0),0)</f>
        <v>47</v>
      </c>
      <c r="S7" s="21">
        <f t="shared" si="14"/>
        <v>0</v>
      </c>
      <c r="T7" s="21">
        <f t="shared" si="15"/>
        <v>47</v>
      </c>
      <c r="U7" s="21">
        <f t="shared" si="16"/>
        <v>0</v>
      </c>
      <c r="V7" s="21">
        <f t="shared" si="17"/>
        <v>47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2941</v>
      </c>
      <c r="N8" s="23">
        <f t="shared" si="10"/>
        <v>0</v>
      </c>
      <c r="O8" s="23">
        <f t="shared" si="11"/>
        <v>2941</v>
      </c>
      <c r="P8" s="21">
        <f t="shared" si="12"/>
        <v>49</v>
      </c>
      <c r="Q8" s="23">
        <f t="shared" si="13"/>
        <v>1</v>
      </c>
      <c r="R8" s="21">
        <f>IF((Resultat!$B$4&gt;Resultat!D18),ROUND(((Resultat!$B$4-Resultat!D18)*Resultat!$H$2),0),0)</f>
        <v>204</v>
      </c>
      <c r="S8" s="21">
        <f t="shared" si="14"/>
        <v>0</v>
      </c>
      <c r="T8" s="21">
        <f t="shared" si="15"/>
        <v>204</v>
      </c>
      <c r="U8" s="21">
        <f t="shared" si="16"/>
        <v>3</v>
      </c>
      <c r="V8" s="21">
        <f t="shared" si="17"/>
        <v>24</v>
      </c>
      <c r="W8" s="21" t="s">
        <v>63</v>
      </c>
    </row>
    <row r="9" spans="1:23" ht="12.75" customHeight="1" x14ac:dyDescent="0.2">
      <c r="A9" s="22">
        <f>Resultat!F19</f>
        <v>3.5567129629629601E-2</v>
      </c>
      <c r="B9" s="21">
        <f t="shared" si="0"/>
        <v>0</v>
      </c>
      <c r="C9" s="21">
        <f t="shared" si="1"/>
        <v>0</v>
      </c>
      <c r="D9" s="21">
        <f t="shared" si="2"/>
        <v>51</v>
      </c>
      <c r="E9" s="21">
        <f t="shared" si="3"/>
        <v>3060</v>
      </c>
      <c r="F9" s="21">
        <f t="shared" si="4"/>
        <v>13</v>
      </c>
      <c r="G9" s="21">
        <f t="shared" si="5"/>
        <v>3073</v>
      </c>
      <c r="H9" s="23">
        <f>IF((Resultat!$B$6&lt;=7),(G9+((Resultat!$B$4-Resultat!D19)*Resultat!$H$2)),(G9*Resultat!D19))</f>
        <v>3496.0379999999996</v>
      </c>
      <c r="I9" s="21">
        <f t="shared" si="6"/>
        <v>0</v>
      </c>
      <c r="J9" s="23">
        <f t="shared" si="7"/>
        <v>3496.0379999999996</v>
      </c>
      <c r="K9" s="21">
        <f t="shared" si="8"/>
        <v>58</v>
      </c>
      <c r="L9" s="23">
        <f t="shared" si="9"/>
        <v>16.037999999999556</v>
      </c>
      <c r="M9" s="23">
        <f>ROUND((Resultat!D19*Resultat!$H$2),0)</f>
        <v>2721</v>
      </c>
      <c r="N9" s="23">
        <f t="shared" si="10"/>
        <v>0</v>
      </c>
      <c r="O9" s="23">
        <f t="shared" si="11"/>
        <v>2721</v>
      </c>
      <c r="P9" s="21">
        <f t="shared" si="12"/>
        <v>45</v>
      </c>
      <c r="Q9" s="23">
        <f t="shared" si="13"/>
        <v>21</v>
      </c>
      <c r="R9" s="21">
        <f>IF((Resultat!$B$4&gt;Resultat!D19),ROUND(((Resultat!$B$4-Resultat!D19)*Resultat!$H$2),0),0)</f>
        <v>423</v>
      </c>
      <c r="S9" s="21">
        <f t="shared" si="14"/>
        <v>0</v>
      </c>
      <c r="T9" s="21">
        <f t="shared" si="15"/>
        <v>423</v>
      </c>
      <c r="U9" s="21">
        <f t="shared" si="16"/>
        <v>7</v>
      </c>
      <c r="V9" s="21">
        <f t="shared" si="17"/>
        <v>3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2596</v>
      </c>
      <c r="N10" s="23">
        <f t="shared" si="10"/>
        <v>0</v>
      </c>
      <c r="O10" s="23">
        <f t="shared" si="11"/>
        <v>2596</v>
      </c>
      <c r="P10" s="21">
        <f t="shared" si="12"/>
        <v>43</v>
      </c>
      <c r="Q10" s="23">
        <f t="shared" si="13"/>
        <v>16</v>
      </c>
      <c r="R10" s="21">
        <f>IF((Resultat!$B$4&gt;Resultat!D20),ROUND(((Resultat!$B$4-Resultat!D20)*Resultat!$H$2),0),0)</f>
        <v>548</v>
      </c>
      <c r="S10" s="21">
        <f t="shared" si="14"/>
        <v>0</v>
      </c>
      <c r="T10" s="21">
        <f t="shared" si="15"/>
        <v>548</v>
      </c>
      <c r="U10" s="21">
        <f t="shared" si="16"/>
        <v>9</v>
      </c>
      <c r="V10" s="21">
        <f t="shared" si="17"/>
        <v>8</v>
      </c>
      <c r="W10" s="21" t="s">
        <v>61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2806</v>
      </c>
      <c r="N11" s="23">
        <f t="shared" si="10"/>
        <v>0</v>
      </c>
      <c r="O11" s="23">
        <f t="shared" si="11"/>
        <v>2806</v>
      </c>
      <c r="P11" s="21">
        <f t="shared" si="12"/>
        <v>46</v>
      </c>
      <c r="Q11" s="23">
        <f t="shared" si="13"/>
        <v>46</v>
      </c>
      <c r="R11" s="21">
        <f>IF((Resultat!$B$4&gt;Resultat!D21),ROUND(((Resultat!$B$4-Resultat!D21)*Resultat!$H$2),0),0)</f>
        <v>338</v>
      </c>
      <c r="S11" s="21">
        <f t="shared" si="14"/>
        <v>0</v>
      </c>
      <c r="T11" s="21">
        <f t="shared" si="15"/>
        <v>338</v>
      </c>
      <c r="U11" s="21">
        <f t="shared" si="16"/>
        <v>5</v>
      </c>
      <c r="V11" s="21">
        <f t="shared" si="17"/>
        <v>38</v>
      </c>
      <c r="W11" s="21" t="s">
        <v>51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2791</v>
      </c>
      <c r="N12" s="23">
        <f t="shared" si="10"/>
        <v>0</v>
      </c>
      <c r="O12" s="23">
        <f t="shared" si="11"/>
        <v>2791</v>
      </c>
      <c r="P12" s="21">
        <f t="shared" si="12"/>
        <v>46</v>
      </c>
      <c r="Q12" s="23">
        <f t="shared" si="13"/>
        <v>31</v>
      </c>
      <c r="R12" s="21">
        <f>IF((Resultat!$B$4&gt;Resultat!D22),ROUND(((Resultat!$B$4-Resultat!D22)*Resultat!$H$2),0),0)</f>
        <v>354</v>
      </c>
      <c r="S12" s="21">
        <f t="shared" si="14"/>
        <v>0</v>
      </c>
      <c r="T12" s="21">
        <f t="shared" si="15"/>
        <v>354</v>
      </c>
      <c r="U12" s="21">
        <f t="shared" si="16"/>
        <v>5</v>
      </c>
      <c r="V12" s="21">
        <f t="shared" si="17"/>
        <v>54</v>
      </c>
      <c r="W12" s="21" t="s">
        <v>38</v>
      </c>
    </row>
    <row r="13" spans="1:23" ht="12.75" customHeight="1" x14ac:dyDescent="0.2">
      <c r="A13" s="22">
        <f>Resultat!F23</f>
        <v>3.2893518518518627E-2</v>
      </c>
      <c r="B13" s="21">
        <f t="shared" si="0"/>
        <v>0</v>
      </c>
      <c r="C13" s="21">
        <f t="shared" si="1"/>
        <v>0</v>
      </c>
      <c r="D13" s="21">
        <f t="shared" si="2"/>
        <v>47</v>
      </c>
      <c r="E13" s="21">
        <f t="shared" si="3"/>
        <v>2820</v>
      </c>
      <c r="F13" s="21">
        <f t="shared" si="4"/>
        <v>22</v>
      </c>
      <c r="G13" s="21">
        <f t="shared" si="5"/>
        <v>2842</v>
      </c>
      <c r="H13" s="23">
        <f>IF((Resultat!$B$6&lt;=7),(G13+((Resultat!$B$4-Resultat!D23)*Resultat!$H$2)),(G13*Resultat!D23))</f>
        <v>3666.502</v>
      </c>
      <c r="I13" s="21">
        <f t="shared" si="6"/>
        <v>1</v>
      </c>
      <c r="J13" s="23">
        <f t="shared" si="7"/>
        <v>66.501999999999953</v>
      </c>
      <c r="K13" s="21">
        <f t="shared" si="8"/>
        <v>1</v>
      </c>
      <c r="L13" s="23">
        <f t="shared" si="9"/>
        <v>6.5019999999999527</v>
      </c>
      <c r="M13" s="23">
        <f>ROUND((Resultat!D23*Resultat!$H$2),0)</f>
        <v>2320</v>
      </c>
      <c r="N13" s="23">
        <f t="shared" si="10"/>
        <v>0</v>
      </c>
      <c r="O13" s="23">
        <f t="shared" si="11"/>
        <v>2320</v>
      </c>
      <c r="P13" s="21">
        <f t="shared" si="12"/>
        <v>38</v>
      </c>
      <c r="Q13" s="23">
        <f t="shared" si="13"/>
        <v>40</v>
      </c>
      <c r="R13" s="21">
        <f>IF((Resultat!$B$4&gt;Resultat!D23),ROUND(((Resultat!$B$4-Resultat!D23)*Resultat!$H$2),0),0)</f>
        <v>825</v>
      </c>
      <c r="S13" s="21">
        <f t="shared" si="14"/>
        <v>0</v>
      </c>
      <c r="T13" s="21">
        <f t="shared" si="15"/>
        <v>825</v>
      </c>
      <c r="U13" s="21">
        <f t="shared" si="16"/>
        <v>13</v>
      </c>
      <c r="V13" s="21">
        <f t="shared" si="17"/>
        <v>45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0</v>
      </c>
      <c r="N14" s="23">
        <f t="shared" si="10"/>
        <v>0</v>
      </c>
      <c r="O14" s="23">
        <f t="shared" si="11"/>
        <v>0</v>
      </c>
      <c r="P14" s="21">
        <f t="shared" si="12"/>
        <v>0</v>
      </c>
      <c r="Q14" s="23">
        <f t="shared" si="13"/>
        <v>0</v>
      </c>
      <c r="R14" s="21">
        <f>IF((Resultat!$B$4&gt;Resultat!D24),ROUND(((Resultat!$B$4-Resultat!D24)*Resultat!$H$2),0),0)</f>
        <v>3144</v>
      </c>
      <c r="S14" s="21">
        <f t="shared" si="14"/>
        <v>0</v>
      </c>
      <c r="T14" s="21">
        <f t="shared" si="15"/>
        <v>3144</v>
      </c>
      <c r="U14" s="21">
        <f t="shared" si="16"/>
        <v>52</v>
      </c>
      <c r="V14" s="21">
        <f t="shared" si="17"/>
        <v>24</v>
      </c>
      <c r="W14" s="21" t="s">
        <v>50</v>
      </c>
    </row>
    <row r="15" spans="1:23" ht="12.75" customHeight="1" x14ac:dyDescent="0.2">
      <c r="A15" s="22">
        <f>Resultat!F25</f>
        <v>3.2384259259259252E-2</v>
      </c>
      <c r="B15" s="21">
        <f t="shared" si="0"/>
        <v>0</v>
      </c>
      <c r="C15" s="21">
        <f t="shared" si="1"/>
        <v>0</v>
      </c>
      <c r="D15" s="21">
        <f t="shared" si="2"/>
        <v>46</v>
      </c>
      <c r="E15" s="21">
        <f t="shared" si="3"/>
        <v>2760</v>
      </c>
      <c r="F15" s="21">
        <f t="shared" si="4"/>
        <v>38</v>
      </c>
      <c r="G15" s="21">
        <f t="shared" si="5"/>
        <v>2798</v>
      </c>
      <c r="H15" s="23">
        <f>IF((Resultat!$B$6&lt;=7),(G15+((Resultat!$B$4-Resultat!D25)*Resultat!$H$2)),(G15*Resultat!D25))</f>
        <v>3335.4740000000002</v>
      </c>
      <c r="I15" s="21">
        <f t="shared" si="6"/>
        <v>0</v>
      </c>
      <c r="J15" s="23">
        <f t="shared" si="7"/>
        <v>3335.4740000000002</v>
      </c>
      <c r="K15" s="21">
        <f t="shared" si="8"/>
        <v>55</v>
      </c>
      <c r="L15" s="23">
        <f t="shared" si="9"/>
        <v>35.47400000000016</v>
      </c>
      <c r="M15" s="23">
        <f>ROUND((Resultat!D25*Resultat!$H$2),0)</f>
        <v>2607</v>
      </c>
      <c r="N15" s="23">
        <f t="shared" si="10"/>
        <v>0</v>
      </c>
      <c r="O15" s="23">
        <f t="shared" si="11"/>
        <v>2607</v>
      </c>
      <c r="P15" s="21">
        <f t="shared" si="12"/>
        <v>43</v>
      </c>
      <c r="Q15" s="23">
        <f t="shared" si="13"/>
        <v>27</v>
      </c>
      <c r="R15" s="21">
        <f>IF((Resultat!$B$4&gt;Resultat!D25),ROUND(((Resultat!$B$4-Resultat!D25)*Resultat!$H$2),0),0)</f>
        <v>537</v>
      </c>
      <c r="S15" s="21">
        <f t="shared" si="14"/>
        <v>0</v>
      </c>
      <c r="T15" s="21">
        <f t="shared" si="15"/>
        <v>537</v>
      </c>
      <c r="U15" s="21">
        <f t="shared" si="16"/>
        <v>8</v>
      </c>
      <c r="V15" s="21">
        <f t="shared" si="17"/>
        <v>57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2785</v>
      </c>
      <c r="N16" s="23">
        <f t="shared" si="10"/>
        <v>0</v>
      </c>
      <c r="O16" s="23">
        <f t="shared" si="11"/>
        <v>2785</v>
      </c>
      <c r="P16" s="21">
        <f t="shared" si="12"/>
        <v>46</v>
      </c>
      <c r="Q16" s="23">
        <f t="shared" si="13"/>
        <v>25</v>
      </c>
      <c r="R16" s="21">
        <f>IF((Resultat!$B$4&gt;Resultat!D26),ROUND(((Resultat!$B$4-Resultat!D26)*Resultat!$H$2),0),0)</f>
        <v>359</v>
      </c>
      <c r="S16" s="21">
        <f t="shared" si="14"/>
        <v>0</v>
      </c>
      <c r="T16" s="21">
        <f t="shared" si="15"/>
        <v>359</v>
      </c>
      <c r="U16" s="21">
        <f t="shared" si="16"/>
        <v>5</v>
      </c>
      <c r="V16" s="21">
        <f t="shared" si="17"/>
        <v>59</v>
      </c>
      <c r="W16" s="13" t="s">
        <v>73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2934</v>
      </c>
      <c r="N17" s="23">
        <f t="shared" si="10"/>
        <v>0</v>
      </c>
      <c r="O17" s="23">
        <f t="shared" si="11"/>
        <v>2934</v>
      </c>
      <c r="P17" s="21">
        <f t="shared" si="12"/>
        <v>48</v>
      </c>
      <c r="Q17" s="23">
        <f t="shared" si="13"/>
        <v>54</v>
      </c>
      <c r="R17" s="21">
        <f>IF((Resultat!$B$4&gt;Resultat!D27),ROUND(((Resultat!$B$4-Resultat!D27)*Resultat!$H$2),0),0)</f>
        <v>210</v>
      </c>
      <c r="S17" s="21">
        <f t="shared" si="14"/>
        <v>0</v>
      </c>
      <c r="T17" s="21">
        <f t="shared" si="15"/>
        <v>210</v>
      </c>
      <c r="U17" s="21">
        <f t="shared" si="16"/>
        <v>3</v>
      </c>
      <c r="V17" s="21">
        <f t="shared" si="17"/>
        <v>30</v>
      </c>
      <c r="W17" s="21" t="s">
        <v>30</v>
      </c>
    </row>
    <row r="18" spans="1:23" ht="12.75" customHeight="1" x14ac:dyDescent="0.2">
      <c r="A18" s="22">
        <f>Resultat!F28</f>
        <v>3.1134259259259389E-2</v>
      </c>
      <c r="B18" s="21">
        <f t="shared" si="0"/>
        <v>0</v>
      </c>
      <c r="C18" s="21">
        <f t="shared" si="1"/>
        <v>0</v>
      </c>
      <c r="D18" s="21">
        <f t="shared" si="2"/>
        <v>44</v>
      </c>
      <c r="E18" s="21">
        <f t="shared" si="3"/>
        <v>2640</v>
      </c>
      <c r="F18" s="21">
        <f t="shared" si="4"/>
        <v>50</v>
      </c>
      <c r="G18" s="21">
        <f t="shared" si="5"/>
        <v>2690</v>
      </c>
      <c r="H18" s="23">
        <f>IF((Resultat!$B$6&lt;=7),(G18+((Resultat!$B$4-Resultat!D28)*Resultat!$H$2)),(G18*Resultat!D28))</f>
        <v>3319.3979999999997</v>
      </c>
      <c r="I18" s="21">
        <f t="shared" si="6"/>
        <v>0</v>
      </c>
      <c r="J18" s="23">
        <f t="shared" si="7"/>
        <v>3319.3979999999997</v>
      </c>
      <c r="K18" s="21">
        <f t="shared" si="8"/>
        <v>55</v>
      </c>
      <c r="L18" s="23">
        <f t="shared" si="9"/>
        <v>19.397999999999683</v>
      </c>
      <c r="M18" s="23">
        <f>ROUND((Resultat!D28*Resultat!$H$2),0)</f>
        <v>2515</v>
      </c>
      <c r="N18" s="23">
        <f t="shared" si="10"/>
        <v>0</v>
      </c>
      <c r="O18" s="23">
        <f t="shared" si="11"/>
        <v>2515</v>
      </c>
      <c r="P18" s="21">
        <f t="shared" si="12"/>
        <v>41</v>
      </c>
      <c r="Q18" s="23">
        <f t="shared" si="13"/>
        <v>55</v>
      </c>
      <c r="R18" s="21">
        <f>IF((Resultat!$B$4&gt;Resultat!D28),ROUND(((Resultat!$B$4-Resultat!D28)*Resultat!$H$2),0),0)</f>
        <v>629</v>
      </c>
      <c r="S18" s="21">
        <f t="shared" si="14"/>
        <v>0</v>
      </c>
      <c r="T18" s="21">
        <f t="shared" si="15"/>
        <v>629</v>
      </c>
      <c r="U18" s="21">
        <f t="shared" si="16"/>
        <v>10</v>
      </c>
      <c r="V18" s="21">
        <f t="shared" si="17"/>
        <v>29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2509</v>
      </c>
      <c r="N19" s="23">
        <f t="shared" si="10"/>
        <v>0</v>
      </c>
      <c r="O19" s="23">
        <f t="shared" si="11"/>
        <v>2509</v>
      </c>
      <c r="P19" s="21">
        <f t="shared" si="12"/>
        <v>41</v>
      </c>
      <c r="Q19" s="23">
        <f t="shared" si="13"/>
        <v>49</v>
      </c>
      <c r="R19" s="21">
        <f>IF((Resultat!$B$4&gt;Resultat!D29),ROUND(((Resultat!$B$4-Resultat!D29)*Resultat!$H$2),0),0)</f>
        <v>635</v>
      </c>
      <c r="S19" s="21">
        <f t="shared" si="14"/>
        <v>0</v>
      </c>
      <c r="T19" s="21">
        <f t="shared" si="15"/>
        <v>635</v>
      </c>
      <c r="U19" s="21">
        <f t="shared" si="16"/>
        <v>10</v>
      </c>
      <c r="V19" s="21">
        <f t="shared" si="17"/>
        <v>35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2458</v>
      </c>
      <c r="N20" s="23">
        <f t="shared" si="10"/>
        <v>0</v>
      </c>
      <c r="O20" s="23">
        <f t="shared" si="11"/>
        <v>2458</v>
      </c>
      <c r="P20" s="21">
        <f t="shared" si="12"/>
        <v>40</v>
      </c>
      <c r="Q20" s="23">
        <f t="shared" si="13"/>
        <v>58</v>
      </c>
      <c r="R20" s="21">
        <f>IF((Resultat!$B$4&gt;Resultat!D30),ROUND(((Resultat!$B$4-Resultat!D30)*Resultat!$H$2),0),0)</f>
        <v>687</v>
      </c>
      <c r="S20" s="21">
        <f t="shared" si="14"/>
        <v>0</v>
      </c>
      <c r="T20" s="21">
        <f t="shared" si="15"/>
        <v>687</v>
      </c>
      <c r="U20" s="21">
        <f t="shared" si="16"/>
        <v>11</v>
      </c>
      <c r="V20" s="21">
        <f t="shared" si="17"/>
        <v>27</v>
      </c>
      <c r="W20" s="21" t="s">
        <v>71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2391</v>
      </c>
      <c r="N21" s="23">
        <f t="shared" si="10"/>
        <v>0</v>
      </c>
      <c r="O21" s="23">
        <f t="shared" si="11"/>
        <v>2391</v>
      </c>
      <c r="P21" s="21">
        <f t="shared" si="12"/>
        <v>39</v>
      </c>
      <c r="Q21" s="23">
        <f t="shared" si="13"/>
        <v>51</v>
      </c>
      <c r="R21" s="21">
        <f>IF((Resultat!$B$4&gt;Resultat!D31),ROUND(((Resultat!$B$4-Resultat!D31)*Resultat!$H$2),0),0)</f>
        <v>753</v>
      </c>
      <c r="S21" s="21">
        <f t="shared" si="14"/>
        <v>0</v>
      </c>
      <c r="T21" s="21">
        <f t="shared" si="15"/>
        <v>753</v>
      </c>
      <c r="U21" s="21">
        <f t="shared" si="16"/>
        <v>12</v>
      </c>
      <c r="V21" s="21">
        <f t="shared" si="17"/>
        <v>33</v>
      </c>
      <c r="W21" s="21" t="s">
        <v>69</v>
      </c>
    </row>
    <row r="22" spans="1:23" ht="12.75" customHeight="1" x14ac:dyDescent="0.2">
      <c r="A22" s="22">
        <f>Resultat!F32</f>
        <v>4.094907407407411E-2</v>
      </c>
      <c r="B22" s="21">
        <f t="shared" si="0"/>
        <v>0</v>
      </c>
      <c r="C22" s="21">
        <f t="shared" si="1"/>
        <v>0</v>
      </c>
      <c r="D22" s="21">
        <f t="shared" si="2"/>
        <v>58</v>
      </c>
      <c r="E22" s="21">
        <f t="shared" si="3"/>
        <v>3480</v>
      </c>
      <c r="F22" s="21">
        <f t="shared" si="4"/>
        <v>58</v>
      </c>
      <c r="G22" s="21">
        <f t="shared" si="5"/>
        <v>3538</v>
      </c>
      <c r="H22" s="23">
        <f>IF((Resultat!$B$6&lt;=7),(G22+((Resultat!$B$4-Resultat!D32)*Resultat!$H$2)),(G22*Resultat!D32))</f>
        <v>3586.7759999999998</v>
      </c>
      <c r="I22" s="21">
        <f t="shared" si="6"/>
        <v>0</v>
      </c>
      <c r="J22" s="23">
        <f t="shared" si="7"/>
        <v>3586.7759999999998</v>
      </c>
      <c r="K22" s="21">
        <f t="shared" si="8"/>
        <v>59</v>
      </c>
      <c r="L22" s="23">
        <f t="shared" si="9"/>
        <v>46.77599999999984</v>
      </c>
      <c r="M22" s="23">
        <f>ROUND((Resultat!D32*Resultat!$H$2),0)</f>
        <v>3095</v>
      </c>
      <c r="N22" s="23">
        <f t="shared" si="10"/>
        <v>0</v>
      </c>
      <c r="O22" s="23">
        <f t="shared" si="11"/>
        <v>3095</v>
      </c>
      <c r="P22" s="21">
        <f t="shared" si="12"/>
        <v>51</v>
      </c>
      <c r="Q22" s="23">
        <f t="shared" si="13"/>
        <v>35</v>
      </c>
      <c r="R22" s="21">
        <f>IF((Resultat!$B$4&gt;Resultat!D32),ROUND(((Resultat!$B$4-Resultat!D32)*Resultat!$H$2),0),0)</f>
        <v>49</v>
      </c>
      <c r="S22" s="21">
        <f t="shared" si="14"/>
        <v>0</v>
      </c>
      <c r="T22" s="21">
        <f t="shared" si="15"/>
        <v>49</v>
      </c>
      <c r="U22" s="21">
        <f t="shared" si="16"/>
        <v>0</v>
      </c>
      <c r="V22" s="21">
        <f t="shared" si="17"/>
        <v>49</v>
      </c>
      <c r="W22" s="13" t="s">
        <v>20</v>
      </c>
    </row>
    <row r="23" spans="1:23" ht="12.75" customHeight="1" x14ac:dyDescent="0.2">
      <c r="A23" s="22">
        <f>Resultat!F33</f>
        <v>3.9664351851851798E-2</v>
      </c>
      <c r="B23" s="21">
        <f t="shared" si="0"/>
        <v>0</v>
      </c>
      <c r="C23" s="21">
        <f t="shared" si="1"/>
        <v>0</v>
      </c>
      <c r="D23" s="21">
        <f t="shared" si="2"/>
        <v>57</v>
      </c>
      <c r="E23" s="21">
        <f t="shared" si="3"/>
        <v>3420</v>
      </c>
      <c r="F23" s="21">
        <f t="shared" si="4"/>
        <v>7</v>
      </c>
      <c r="G23" s="21">
        <f t="shared" si="5"/>
        <v>3427</v>
      </c>
      <c r="H23" s="23">
        <f>IF((Resultat!$B$6&lt;=7),(G23+((Resultat!$B$4-Resultat!D33)*Resultat!$H$2)),(G23*Resultat!D33))</f>
        <v>3475.7759999999998</v>
      </c>
      <c r="I23" s="21">
        <f t="shared" si="6"/>
        <v>0</v>
      </c>
      <c r="J23" s="23">
        <f t="shared" si="7"/>
        <v>3475.7759999999998</v>
      </c>
      <c r="K23" s="21">
        <f t="shared" si="8"/>
        <v>57</v>
      </c>
      <c r="L23" s="23">
        <f t="shared" si="9"/>
        <v>55.77599999999984</v>
      </c>
      <c r="M23" s="23">
        <f>ROUND((Resultat!D33*Resultat!$H$2),0)</f>
        <v>3095</v>
      </c>
      <c r="N23" s="23">
        <f t="shared" si="10"/>
        <v>0</v>
      </c>
      <c r="O23" s="23">
        <f t="shared" si="11"/>
        <v>3095</v>
      </c>
      <c r="P23" s="21">
        <f t="shared" si="12"/>
        <v>51</v>
      </c>
      <c r="Q23" s="23">
        <f t="shared" si="13"/>
        <v>35</v>
      </c>
      <c r="R23" s="21">
        <f>IF((Resultat!$B$4&gt;Resultat!D33),ROUND(((Resultat!$B$4-Resultat!D33)*Resultat!$H$2),0),0)</f>
        <v>49</v>
      </c>
      <c r="S23" s="21">
        <f t="shared" si="14"/>
        <v>0</v>
      </c>
      <c r="T23" s="21">
        <f t="shared" si="15"/>
        <v>49</v>
      </c>
      <c r="U23" s="21">
        <f t="shared" si="16"/>
        <v>0</v>
      </c>
      <c r="V23" s="21">
        <f t="shared" si="17"/>
        <v>49</v>
      </c>
      <c r="W23" s="21" t="s">
        <v>79</v>
      </c>
    </row>
    <row r="24" spans="1:23" ht="12.75" customHeight="1" x14ac:dyDescent="0.2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9"/>
        <v>#VALUE!</v>
      </c>
      <c r="M24" s="23">
        <f>ROUND((Resultat!D34*Resultat!$H$2),0)</f>
        <v>3095</v>
      </c>
      <c r="N24" s="23">
        <f t="shared" si="10"/>
        <v>0</v>
      </c>
      <c r="O24" s="23">
        <f t="shared" si="11"/>
        <v>3095</v>
      </c>
      <c r="P24" s="21">
        <f t="shared" si="12"/>
        <v>51</v>
      </c>
      <c r="Q24" s="23">
        <f t="shared" si="13"/>
        <v>35</v>
      </c>
      <c r="R24" s="21">
        <f>IF((Resultat!$B$4&gt;Resultat!D34),ROUND(((Resultat!$B$4-Resultat!D34)*Resultat!$H$2),0),0)</f>
        <v>49</v>
      </c>
      <c r="S24" s="21">
        <f t="shared" si="14"/>
        <v>0</v>
      </c>
      <c r="T24" s="21">
        <f t="shared" si="15"/>
        <v>49</v>
      </c>
      <c r="U24" s="21">
        <f t="shared" si="16"/>
        <v>0</v>
      </c>
      <c r="V24" s="21">
        <f t="shared" si="17"/>
        <v>49</v>
      </c>
      <c r="W24" s="21" t="s">
        <v>83</v>
      </c>
    </row>
    <row r="25" spans="1:23" ht="12.75" customHeight="1" x14ac:dyDescent="0.2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3095</v>
      </c>
      <c r="N25" s="23"/>
      <c r="O25" s="23">
        <f t="shared" ref="O25" si="28">MOD(M25,3600)</f>
        <v>3095</v>
      </c>
      <c r="P25" s="21">
        <f t="shared" ref="P25" si="29">INT((O25/60))</f>
        <v>51</v>
      </c>
      <c r="Q25" s="23">
        <f t="shared" ref="Q25" si="30">MOD(O25,60)</f>
        <v>35</v>
      </c>
      <c r="R25" s="21">
        <f>IF((Resultat!$B$4&gt;Resultat!D35),ROUND(((Resultat!$B$4-Resultat!D35)*Resultat!$H$2),0),0)</f>
        <v>49</v>
      </c>
      <c r="S25" s="21">
        <f t="shared" ref="S25" si="31">ROUNDDOWN((R25/3600),0)</f>
        <v>0</v>
      </c>
      <c r="T25" s="21">
        <f t="shared" ref="T25" si="32">MOD(R25,3600)</f>
        <v>49</v>
      </c>
      <c r="U25" s="21">
        <f t="shared" ref="U25" si="33">INT((T25/60))</f>
        <v>0</v>
      </c>
      <c r="V25" s="21">
        <f t="shared" si="17"/>
        <v>49</v>
      </c>
      <c r="W25" s="21" t="s">
        <v>123</v>
      </c>
    </row>
    <row r="26" spans="1:23" ht="12.75" customHeight="1" x14ac:dyDescent="0.2">
      <c r="A26" s="22">
        <f>Resultat!F36</f>
        <v>3.5671296296296395E-2</v>
      </c>
      <c r="B26" s="21">
        <f t="shared" si="0"/>
        <v>0</v>
      </c>
      <c r="C26" s="21">
        <f t="shared" si="1"/>
        <v>0</v>
      </c>
      <c r="D26" s="21">
        <f t="shared" si="2"/>
        <v>51</v>
      </c>
      <c r="E26" s="21">
        <f t="shared" si="3"/>
        <v>3060</v>
      </c>
      <c r="F26" s="21">
        <f t="shared" si="4"/>
        <v>22</v>
      </c>
      <c r="G26" s="21">
        <f t="shared" si="5"/>
        <v>3082</v>
      </c>
      <c r="H26" s="23">
        <f>IF((Resultat!$B$6&lt;=7),(G26+((Resultat!$B$4-Resultat!D36)*Resultat!$H$2)),(G26*Resultat!D36))</f>
        <v>3412.1759999999999</v>
      </c>
      <c r="I26" s="21">
        <f t="shared" si="6"/>
        <v>0</v>
      </c>
      <c r="J26" s="23">
        <f t="shared" si="7"/>
        <v>3412.1759999999999</v>
      </c>
      <c r="K26" s="21">
        <f t="shared" si="8"/>
        <v>56</v>
      </c>
      <c r="L26" s="23">
        <f t="shared" si="9"/>
        <v>52.175999999999931</v>
      </c>
      <c r="M26" s="23">
        <f>ROUND((Resultat!D36*Resultat!$H$2),0)</f>
        <v>2814</v>
      </c>
      <c r="N26" s="23">
        <f t="shared" si="10"/>
        <v>0</v>
      </c>
      <c r="O26" s="23">
        <f t="shared" si="11"/>
        <v>2814</v>
      </c>
      <c r="P26" s="21">
        <f t="shared" si="12"/>
        <v>46</v>
      </c>
      <c r="Q26" s="23">
        <f t="shared" si="13"/>
        <v>54</v>
      </c>
      <c r="R26" s="21">
        <f>IF((Resultat!$B$4&gt;Resultat!D36),ROUND(((Resultat!$B$4-Resultat!D36)*Resultat!$H$2),0),0)</f>
        <v>330</v>
      </c>
      <c r="S26" s="21">
        <f t="shared" si="14"/>
        <v>0</v>
      </c>
      <c r="T26" s="21">
        <f t="shared" si="15"/>
        <v>330</v>
      </c>
      <c r="U26" s="21">
        <f t="shared" si="16"/>
        <v>5</v>
      </c>
      <c r="V26" s="21">
        <f t="shared" si="17"/>
        <v>30</v>
      </c>
      <c r="W26" s="21" t="s">
        <v>81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2815</v>
      </c>
      <c r="N27" s="23">
        <f t="shared" si="10"/>
        <v>0</v>
      </c>
      <c r="O27" s="23">
        <f t="shared" si="11"/>
        <v>2815</v>
      </c>
      <c r="P27" s="21">
        <f t="shared" si="12"/>
        <v>46</v>
      </c>
      <c r="Q27" s="23">
        <f t="shared" si="13"/>
        <v>55</v>
      </c>
      <c r="R27" s="21">
        <f>IF((Resultat!$B$4&gt;Resultat!D37),ROUND(((Resultat!$B$4-Resultat!D37)*Resultat!$H$2),0),0)</f>
        <v>329</v>
      </c>
      <c r="S27" s="21">
        <f t="shared" si="14"/>
        <v>0</v>
      </c>
      <c r="T27" s="21">
        <f t="shared" si="15"/>
        <v>329</v>
      </c>
      <c r="U27" s="21">
        <f t="shared" si="16"/>
        <v>5</v>
      </c>
      <c r="V27" s="21">
        <f t="shared" si="17"/>
        <v>29</v>
      </c>
      <c r="W27" s="21" t="s">
        <v>115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2437</v>
      </c>
      <c r="N28" s="23">
        <f t="shared" si="10"/>
        <v>0</v>
      </c>
      <c r="O28" s="23">
        <f t="shared" si="11"/>
        <v>2437</v>
      </c>
      <c r="P28" s="21">
        <f t="shared" si="12"/>
        <v>40</v>
      </c>
      <c r="Q28" s="23">
        <f t="shared" si="13"/>
        <v>37</v>
      </c>
      <c r="R28" s="21">
        <f>IF((Resultat!$B$4&gt;Resultat!D38),ROUND(((Resultat!$B$4-Resultat!D38)*Resultat!$H$2),0),0)</f>
        <v>707</v>
      </c>
      <c r="S28" s="21">
        <f t="shared" si="14"/>
        <v>0</v>
      </c>
      <c r="T28" s="21">
        <f t="shared" si="15"/>
        <v>707</v>
      </c>
      <c r="U28" s="21">
        <f t="shared" si="16"/>
        <v>11</v>
      </c>
      <c r="V28" s="21">
        <f t="shared" si="17"/>
        <v>47</v>
      </c>
      <c r="W28" s="21" t="s">
        <v>113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3144</v>
      </c>
      <c r="N29" s="23">
        <f t="shared" si="10"/>
        <v>0</v>
      </c>
      <c r="O29" s="23">
        <f t="shared" si="11"/>
        <v>3144</v>
      </c>
      <c r="P29" s="21">
        <f t="shared" si="12"/>
        <v>52</v>
      </c>
      <c r="Q29" s="23">
        <f t="shared" si="13"/>
        <v>24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120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2017-05-10T18:09:16Z</dcterms:modified>
</cp:coreProperties>
</file>