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675009e2dcd3d3/Egenæs Vandværk/Gen.forsamling/2021/"/>
    </mc:Choice>
  </mc:AlternateContent>
  <xr:revisionPtr revIDLastSave="14" documentId="14_{ACA4CF8F-78A6-4E59-B96C-74A01DD28222}" xr6:coauthVersionLast="46" xr6:coauthVersionMax="46" xr10:uidLastSave="{E358A2E2-A51D-499F-8397-44D89D45C7CC}"/>
  <bookViews>
    <workbookView xWindow="-120" yWindow="-120" windowWidth="29040" windowHeight="15840" xr2:uid="{47968DAB-1686-4CE6-A9A3-A95D4C86F8B3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B95" i="1"/>
  <c r="F90" i="1"/>
  <c r="B90" i="1"/>
  <c r="B83" i="1"/>
  <c r="B73" i="1"/>
  <c r="B48" i="1"/>
  <c r="B34" i="1"/>
  <c r="F95" i="1"/>
  <c r="F83" i="1"/>
  <c r="F73" i="1"/>
  <c r="F48" i="1"/>
  <c r="F34" i="1"/>
  <c r="F36" i="1" s="1"/>
  <c r="E95" i="1"/>
  <c r="E90" i="1"/>
  <c r="E83" i="1"/>
  <c r="E73" i="1"/>
  <c r="E48" i="1"/>
  <c r="E34" i="1"/>
  <c r="E17" i="1" l="1"/>
  <c r="F75" i="1"/>
  <c r="F85" i="1" s="1"/>
  <c r="F97" i="1"/>
  <c r="B17" i="1"/>
  <c r="A45" i="1"/>
  <c r="B36" i="1" l="1"/>
  <c r="B75" i="1" s="1"/>
  <c r="B85" i="1" s="1"/>
  <c r="B97" i="1"/>
  <c r="D95" i="1"/>
  <c r="C93" i="1"/>
  <c r="A93" i="1"/>
  <c r="A92" i="1"/>
  <c r="A95" i="1" s="1"/>
  <c r="D90" i="1"/>
  <c r="C88" i="1"/>
  <c r="A88" i="1"/>
  <c r="A87" i="1"/>
  <c r="A90" i="1" s="1"/>
  <c r="D83" i="1"/>
  <c r="C81" i="1"/>
  <c r="A81" i="1"/>
  <c r="C80" i="1"/>
  <c r="A80" i="1"/>
  <c r="C79" i="1"/>
  <c r="A79" i="1"/>
  <c r="C78" i="1"/>
  <c r="A78" i="1"/>
  <c r="A77" i="1"/>
  <c r="A83" i="1" s="1"/>
  <c r="D73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C61" i="1"/>
  <c r="A61" i="1"/>
  <c r="C60" i="1"/>
  <c r="A60" i="1"/>
  <c r="C59" i="1"/>
  <c r="C58" i="1"/>
  <c r="A58" i="1"/>
  <c r="C57" i="1"/>
  <c r="A57" i="1"/>
  <c r="C56" i="1"/>
  <c r="A56" i="1"/>
  <c r="A55" i="1"/>
  <c r="C54" i="1"/>
  <c r="A54" i="1"/>
  <c r="C53" i="1"/>
  <c r="A53" i="1"/>
  <c r="C52" i="1"/>
  <c r="A52" i="1"/>
  <c r="A51" i="1"/>
  <c r="A73" i="1" s="1"/>
  <c r="D48" i="1"/>
  <c r="C46" i="1"/>
  <c r="A46" i="1"/>
  <c r="C45" i="1"/>
  <c r="C44" i="1"/>
  <c r="A44" i="1"/>
  <c r="C43" i="1"/>
  <c r="A43" i="1"/>
  <c r="C42" i="1"/>
  <c r="A42" i="1"/>
  <c r="C41" i="1"/>
  <c r="A41" i="1"/>
  <c r="C40" i="1"/>
  <c r="A40" i="1"/>
  <c r="C39" i="1"/>
  <c r="A39" i="1"/>
  <c r="A38" i="1"/>
  <c r="A48" i="1" s="1"/>
  <c r="D34" i="1"/>
  <c r="C32" i="1"/>
  <c r="A32" i="1"/>
  <c r="C31" i="1"/>
  <c r="A31" i="1"/>
  <c r="C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C21" i="1"/>
  <c r="A21" i="1"/>
  <c r="C20" i="1"/>
  <c r="A20" i="1"/>
  <c r="A19" i="1"/>
  <c r="A34" i="1" s="1"/>
  <c r="A15" i="1"/>
  <c r="C13" i="1"/>
  <c r="A13" i="1"/>
  <c r="C12" i="1"/>
  <c r="A12" i="1"/>
  <c r="C11" i="1"/>
  <c r="A11" i="1"/>
  <c r="C10" i="1"/>
  <c r="A10" i="1"/>
  <c r="C9" i="1"/>
  <c r="A9" i="1"/>
  <c r="A8" i="1"/>
  <c r="A17" i="1" s="1"/>
  <c r="D5" i="1"/>
  <c r="C5" i="1"/>
  <c r="D4" i="1"/>
  <c r="C4" i="1"/>
  <c r="D17" i="1" l="1"/>
  <c r="C83" i="1"/>
  <c r="C95" i="1"/>
  <c r="C73" i="1"/>
  <c r="C48" i="1"/>
  <c r="C34" i="1"/>
  <c r="C90" i="1"/>
  <c r="D36" i="1" l="1"/>
  <c r="D75" i="1" s="1"/>
  <c r="D85" i="1" s="1"/>
  <c r="D97" i="1"/>
  <c r="C17" i="1"/>
  <c r="E36" i="1"/>
  <c r="E75" i="1" s="1"/>
  <c r="E85" i="1" s="1"/>
  <c r="E97" i="1"/>
  <c r="C36" i="1" l="1"/>
  <c r="C75" i="1" s="1"/>
  <c r="C85" i="1" s="1"/>
  <c r="C97" i="1"/>
</calcChain>
</file>

<file path=xl/sharedStrings.xml><?xml version="1.0" encoding="utf-8"?>
<sst xmlns="http://schemas.openxmlformats.org/spreadsheetml/2006/main" count="19" uniqueCount="14">
  <si>
    <t>Budget</t>
  </si>
  <si>
    <t>kr.</t>
  </si>
  <si>
    <t>Bruttoresultat</t>
  </si>
  <si>
    <t>Persondata</t>
  </si>
  <si>
    <t>Resultat af primær drift</t>
  </si>
  <si>
    <t>Resultat før finansielle poster</t>
  </si>
  <si>
    <t>Årets resultat</t>
  </si>
  <si>
    <t>Løn, driftomkostninger</t>
  </si>
  <si>
    <t>Overvågning og alarm</t>
  </si>
  <si>
    <t>Repræsentation og gaver</t>
  </si>
  <si>
    <t>Egenæs Vandværk A.m.b.a.</t>
  </si>
  <si>
    <t>Realiseret</t>
  </si>
  <si>
    <t xml:space="preserve">Budget </t>
  </si>
  <si>
    <t>3-5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</si>
</sst>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3" fillId="0" borderId="0" xfId="0" applyFont="1" applyFill="1"/>
    <xf numFmtId="165" fontId="3" fillId="0" borderId="0" xfId="1" applyNumberFormat="1" applyFont="1"/>
    <xf numFmtId="3" fontId="3" fillId="0" borderId="0" xfId="1" applyNumberFormat="1" applyFont="1"/>
    <xf numFmtId="37" fontId="3" fillId="0" borderId="0" xfId="1" applyNumberFormat="1" applyFont="1" applyFill="1"/>
    <xf numFmtId="37" fontId="3" fillId="0" borderId="0" xfId="1" applyNumberFormat="1" applyFont="1"/>
    <xf numFmtId="3" fontId="3" fillId="0" borderId="0" xfId="0" applyNumberFormat="1" applyFont="1" applyFill="1"/>
    <xf numFmtId="37" fontId="2" fillId="0" borderId="1" xfId="1" applyNumberFormat="1" applyFont="1" applyBorder="1"/>
    <xf numFmtId="3" fontId="3" fillId="0" borderId="0" xfId="0" applyNumberFormat="1" applyFont="1"/>
    <xf numFmtId="37" fontId="3" fillId="0" borderId="0" xfId="0" applyNumberFormat="1" applyFont="1"/>
    <xf numFmtId="37" fontId="3" fillId="0" borderId="0" xfId="1" applyNumberFormat="1" applyFont="1" applyBorder="1"/>
    <xf numFmtId="37" fontId="4" fillId="0" borderId="0" xfId="1" applyNumberFormat="1" applyFont="1" applyBorder="1"/>
    <xf numFmtId="3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 applyBorder="1"/>
    <xf numFmtId="37" fontId="2" fillId="0" borderId="0" xfId="1" applyNumberFormat="1" applyFont="1" applyBorder="1"/>
    <xf numFmtId="0" fontId="3" fillId="0" borderId="0" xfId="0" applyFont="1" applyBorder="1"/>
    <xf numFmtId="37" fontId="4" fillId="0" borderId="0" xfId="1" applyNumberFormat="1" applyFont="1" applyFill="1"/>
    <xf numFmtId="37" fontId="2" fillId="0" borderId="0" xfId="1" applyNumberFormat="1" applyFont="1"/>
    <xf numFmtId="37" fontId="2" fillId="0" borderId="0" xfId="1" applyNumberFormat="1" applyFont="1" applyFill="1"/>
    <xf numFmtId="3" fontId="2" fillId="0" borderId="0" xfId="1" applyNumberFormat="1" applyFont="1"/>
    <xf numFmtId="3" fontId="5" fillId="0" borderId="0" xfId="0" applyNumberFormat="1" applyFont="1"/>
    <xf numFmtId="0" fontId="2" fillId="0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il Vandværk"/>
      <sheetName val="Budget"/>
      <sheetName val="Regnskab"/>
      <sheetName val="Mapping"/>
      <sheetName val="Anlægsregnskab"/>
      <sheetName val="Eksport fra Winkompas"/>
    </sheetNames>
    <sheetDataSet>
      <sheetData sheetId="0" refreshError="1"/>
      <sheetData sheetId="1" refreshError="1"/>
      <sheetData sheetId="2" refreshError="1">
        <row r="226">
          <cell r="F226" t="str">
            <v>Realiseret</v>
          </cell>
          <cell r="N226" t="str">
            <v>Budget</v>
          </cell>
        </row>
        <row r="227">
          <cell r="F227">
            <v>2019</v>
          </cell>
          <cell r="N227">
            <v>2020</v>
          </cell>
        </row>
        <row r="232">
          <cell r="B232" t="str">
            <v>Nettoomsætning</v>
          </cell>
        </row>
        <row r="233">
          <cell r="B233" t="str">
            <v>Produktionsomkostninger</v>
          </cell>
        </row>
        <row r="237">
          <cell r="B237" t="str">
            <v>Distributionsomkostninger</v>
          </cell>
        </row>
        <row r="238">
          <cell r="B238" t="str">
            <v>Administrationsomkostninger</v>
          </cell>
        </row>
        <row r="242">
          <cell r="B242" t="str">
            <v>Andre driftsindtægter</v>
          </cell>
        </row>
        <row r="245">
          <cell r="B245" t="str">
            <v>Finansielle indtægter</v>
          </cell>
        </row>
        <row r="246">
          <cell r="B246" t="str">
            <v>Finansielle omkostninger</v>
          </cell>
        </row>
        <row r="305">
          <cell r="B305" t="str">
            <v>Fast afgift</v>
          </cell>
          <cell r="F305">
            <v>198131</v>
          </cell>
        </row>
        <row r="310">
          <cell r="B310" t="str">
            <v>Kubikmeterafgift</v>
          </cell>
          <cell r="F310">
            <v>61914</v>
          </cell>
        </row>
        <row r="313">
          <cell r="B313" t="str">
            <v>Andre indtægter</v>
          </cell>
          <cell r="F313">
            <v>0</v>
          </cell>
        </row>
        <row r="314">
          <cell r="B314" t="str">
            <v>Gebyrindtægter</v>
          </cell>
          <cell r="F314">
            <v>4941</v>
          </cell>
        </row>
        <row r="315">
          <cell r="B315" t="str">
            <v>Tilslutningsbidrag</v>
          </cell>
          <cell r="F315">
            <v>0</v>
          </cell>
        </row>
        <row r="317">
          <cell r="B317" t="str">
            <v>Overdækning (negativ)/underdækning (postitiv)</v>
          </cell>
        </row>
        <row r="322">
          <cell r="B322" t="str">
            <v>Vedligeholdelse</v>
          </cell>
          <cell r="F322">
            <v>53865</v>
          </cell>
        </row>
        <row r="323">
          <cell r="B323" t="str">
            <v>Pasning af grønne arealer</v>
          </cell>
          <cell r="F323">
            <v>2100</v>
          </cell>
        </row>
        <row r="327">
          <cell r="F327">
            <v>4397</v>
          </cell>
        </row>
        <row r="329">
          <cell r="B329" t="str">
            <v>EDB-udgifter</v>
          </cell>
          <cell r="F329">
            <v>0</v>
          </cell>
        </row>
        <row r="330">
          <cell r="B330" t="str">
            <v>El til produktion</v>
          </cell>
          <cell r="F330">
            <v>10756</v>
          </cell>
        </row>
        <row r="333">
          <cell r="B333" t="str">
            <v>Ejendomsskatter</v>
          </cell>
          <cell r="F333">
            <v>1126</v>
          </cell>
        </row>
        <row r="334">
          <cell r="B334" t="str">
            <v>Forsikringer</v>
          </cell>
          <cell r="F334">
            <v>4840</v>
          </cell>
        </row>
        <row r="335">
          <cell r="B335" t="str">
            <v>Rådgivning</v>
          </cell>
          <cell r="F335">
            <v>0</v>
          </cell>
        </row>
        <row r="336">
          <cell r="B336" t="str">
            <v>Køb af vand</v>
          </cell>
          <cell r="F336">
            <v>0</v>
          </cell>
        </row>
        <row r="337">
          <cell r="B337" t="str">
            <v>Vandanalyser og boringskontrol</v>
          </cell>
          <cell r="F337">
            <v>29530</v>
          </cell>
        </row>
        <row r="340">
          <cell r="F340">
            <v>18560</v>
          </cell>
        </row>
        <row r="341">
          <cell r="B341" t="str">
            <v>Kørselsgodtgørelse, driftspersonale</v>
          </cell>
          <cell r="F341">
            <v>2396</v>
          </cell>
        </row>
        <row r="342">
          <cell r="B342" t="str">
            <v>Afskrivninger</v>
          </cell>
          <cell r="F342">
            <v>58816</v>
          </cell>
        </row>
        <row r="347">
          <cell r="B347" t="str">
            <v>Vedligeholdelse ledningsnet</v>
          </cell>
          <cell r="F347">
            <v>5714</v>
          </cell>
        </row>
        <row r="348">
          <cell r="B348" t="str">
            <v>Måleraflæsning, LER og ledningskort mv.</v>
          </cell>
          <cell r="F348">
            <v>22016</v>
          </cell>
        </row>
        <row r="349">
          <cell r="B349" t="str">
            <v>El distribution</v>
          </cell>
          <cell r="F349">
            <v>0</v>
          </cell>
        </row>
        <row r="351">
          <cell r="B351" t="str">
            <v>Ledningsoplysninger</v>
          </cell>
          <cell r="F351">
            <v>0</v>
          </cell>
        </row>
        <row r="352">
          <cell r="B352" t="str">
            <v>Statsafgift, ledningstab</v>
          </cell>
          <cell r="F352">
            <v>0</v>
          </cell>
        </row>
        <row r="353">
          <cell r="B353" t="str">
            <v>Teknisk bistand og rådgivning</v>
          </cell>
          <cell r="F353">
            <v>0</v>
          </cell>
        </row>
        <row r="354">
          <cell r="B354" t="str">
            <v>Løn, driftspersonale</v>
          </cell>
          <cell r="F354">
            <v>0</v>
          </cell>
        </row>
        <row r="355">
          <cell r="B355" t="str">
            <v>Afskrivninger</v>
          </cell>
          <cell r="F355">
            <v>0</v>
          </cell>
        </row>
        <row r="360">
          <cell r="B360" t="str">
            <v>Honorar bestyrelse</v>
          </cell>
          <cell r="F360">
            <v>20850</v>
          </cell>
        </row>
        <row r="361">
          <cell r="B361" t="str">
            <v>Telefongodtgørelse</v>
          </cell>
          <cell r="F361">
            <v>0</v>
          </cell>
        </row>
        <row r="362">
          <cell r="B362" t="str">
            <v>Kørselsgodtgørelse</v>
          </cell>
          <cell r="F362">
            <v>11321</v>
          </cell>
        </row>
        <row r="363">
          <cell r="B363" t="str">
            <v>Lønadministration</v>
          </cell>
        </row>
        <row r="364">
          <cell r="B364" t="str">
            <v>Opkrævning</v>
          </cell>
          <cell r="F364">
            <v>16188</v>
          </cell>
        </row>
        <row r="365">
          <cell r="B365" t="str">
            <v>Regnskab</v>
          </cell>
          <cell r="F365">
            <v>4100</v>
          </cell>
        </row>
        <row r="366">
          <cell r="B366" t="str">
            <v>Kommunelister</v>
          </cell>
          <cell r="F366">
            <v>3504</v>
          </cell>
        </row>
        <row r="367">
          <cell r="F367">
            <v>0</v>
          </cell>
        </row>
        <row r="368">
          <cell r="B368" t="str">
            <v>Forsikringer</v>
          </cell>
          <cell r="F368">
            <v>0</v>
          </cell>
        </row>
        <row r="369">
          <cell r="B369" t="str">
            <v>IT, hjemmeside mv.</v>
          </cell>
          <cell r="F369">
            <v>4031</v>
          </cell>
        </row>
        <row r="370">
          <cell r="F370">
            <v>0</v>
          </cell>
        </row>
        <row r="371">
          <cell r="B371" t="str">
            <v>Kontorartikler og telefon</v>
          </cell>
          <cell r="F371">
            <v>1880</v>
          </cell>
        </row>
        <row r="372">
          <cell r="B372" t="str">
            <v>Faglitteratur, annoncer og kontingenter</v>
          </cell>
          <cell r="F372">
            <v>4205</v>
          </cell>
        </row>
        <row r="373">
          <cell r="B373" t="str">
            <v>Porto og gebyrer</v>
          </cell>
          <cell r="F373">
            <v>6150</v>
          </cell>
        </row>
        <row r="376">
          <cell r="B376" t="str">
            <v>Revision og regnskab</v>
          </cell>
          <cell r="F376">
            <v>8500</v>
          </cell>
        </row>
        <row r="377">
          <cell r="B377" t="str">
            <v>Konsulentbistand</v>
          </cell>
          <cell r="F377">
            <v>0</v>
          </cell>
        </row>
        <row r="378">
          <cell r="B378" t="str">
            <v>Kurser</v>
          </cell>
          <cell r="F378">
            <v>0</v>
          </cell>
        </row>
        <row r="379">
          <cell r="B379" t="str">
            <v>Øvrige udgifter, bestyrelsesmøder mv.</v>
          </cell>
          <cell r="F379">
            <v>3947</v>
          </cell>
        </row>
        <row r="380">
          <cell r="B380" t="str">
            <v>Generalforsamling og Vandværkssamarbejde</v>
          </cell>
          <cell r="F380">
            <v>1511</v>
          </cell>
        </row>
        <row r="381">
          <cell r="B381" t="str">
            <v>Tab på debitorer</v>
          </cell>
          <cell r="F381">
            <v>239</v>
          </cell>
        </row>
        <row r="386">
          <cell r="B386" t="str">
            <v>Måleraflæsningsgebyr</v>
          </cell>
          <cell r="F386">
            <v>0</v>
          </cell>
        </row>
        <row r="388">
          <cell r="B388" t="str">
            <v>Genåbningsgebyr</v>
          </cell>
          <cell r="F388">
            <v>0</v>
          </cell>
        </row>
        <row r="389">
          <cell r="B389" t="str">
            <v>Målerdata</v>
          </cell>
          <cell r="F389">
            <v>9211</v>
          </cell>
        </row>
        <row r="390">
          <cell r="B390" t="str">
            <v>Andre indtægter</v>
          </cell>
          <cell r="F390">
            <v>0</v>
          </cell>
        </row>
        <row r="397">
          <cell r="B397" t="str">
            <v>Renteindtægter, bank</v>
          </cell>
          <cell r="F397">
            <v>672</v>
          </cell>
        </row>
        <row r="405">
          <cell r="B405" t="str">
            <v>Renteudgifter bank</v>
          </cell>
          <cell r="F405">
            <v>4358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3FA9-3AD9-4193-9A95-E3B58B16207E}">
  <dimension ref="A1:H100"/>
  <sheetViews>
    <sheetView tabSelected="1" topLeftCell="A7" zoomScale="136" zoomScaleNormal="136" workbookViewId="0">
      <selection activeCell="J20" sqref="J20"/>
    </sheetView>
  </sheetViews>
  <sheetFormatPr defaultRowHeight="12.75" x14ac:dyDescent="0.2"/>
  <cols>
    <col min="1" max="1" width="45" style="2" bestFit="1" customWidth="1"/>
    <col min="2" max="2" width="9.28515625" style="1" bestFit="1" customWidth="1"/>
    <col min="3" max="3" width="9.28515625" style="2" bestFit="1" customWidth="1"/>
    <col min="4" max="5" width="7.5703125" style="2" bestFit="1" customWidth="1"/>
    <col min="6" max="6" width="8.28515625" style="2" bestFit="1" customWidth="1"/>
    <col min="7" max="16384" width="9.140625" style="2"/>
  </cols>
  <sheetData>
    <row r="1" spans="1:7" x14ac:dyDescent="0.2">
      <c r="A1" s="1" t="s">
        <v>10</v>
      </c>
    </row>
    <row r="2" spans="1:7" x14ac:dyDescent="0.2">
      <c r="A2" s="1" t="s">
        <v>0</v>
      </c>
    </row>
    <row r="3" spans="1:7" x14ac:dyDescent="0.2">
      <c r="A3" s="1"/>
    </row>
    <row r="4" spans="1:7" x14ac:dyDescent="0.2">
      <c r="A4" s="1"/>
      <c r="B4" s="3" t="s">
        <v>11</v>
      </c>
      <c r="C4" s="3" t="str">
        <f>+[1]Regnskab!F226</f>
        <v>Realiseret</v>
      </c>
      <c r="D4" s="3" t="str">
        <f>+[1]Regnskab!N226</f>
        <v>Budget</v>
      </c>
      <c r="E4" s="3" t="s">
        <v>0</v>
      </c>
      <c r="F4" s="1" t="s">
        <v>12</v>
      </c>
    </row>
    <row r="5" spans="1:7" x14ac:dyDescent="0.2">
      <c r="B5" s="3">
        <v>2020</v>
      </c>
      <c r="C5" s="3">
        <f>+[1]Regnskab!F227</f>
        <v>2019</v>
      </c>
      <c r="D5" s="3">
        <f>+[1]Regnskab!N227</f>
        <v>2020</v>
      </c>
      <c r="E5" s="3">
        <v>2021</v>
      </c>
      <c r="F5" s="3">
        <v>2022</v>
      </c>
    </row>
    <row r="6" spans="1:7" x14ac:dyDescent="0.2">
      <c r="B6" s="3" t="s">
        <v>1</v>
      </c>
      <c r="C6" s="4" t="s">
        <v>1</v>
      </c>
      <c r="D6" s="4" t="s">
        <v>1</v>
      </c>
      <c r="E6" s="4" t="s">
        <v>1</v>
      </c>
      <c r="F6" s="5" t="s">
        <v>1</v>
      </c>
      <c r="G6" s="6"/>
    </row>
    <row r="7" spans="1:7" x14ac:dyDescent="0.2">
      <c r="C7" s="4"/>
      <c r="D7" s="4"/>
      <c r="E7" s="4"/>
    </row>
    <row r="8" spans="1:7" x14ac:dyDescent="0.2">
      <c r="A8" s="1" t="str">
        <f>+[1]Regnskab!B232</f>
        <v>Nettoomsætning</v>
      </c>
      <c r="D8" s="7"/>
      <c r="E8" s="7"/>
    </row>
    <row r="9" spans="1:7" x14ac:dyDescent="0.2">
      <c r="A9" s="8" t="str">
        <f>+[1]Regnskab!B305</f>
        <v>Fast afgift</v>
      </c>
      <c r="B9" s="25">
        <v>198075</v>
      </c>
      <c r="C9" s="9">
        <f>+[1]Regnskab!F305</f>
        <v>198131</v>
      </c>
      <c r="D9" s="9">
        <v>198000</v>
      </c>
      <c r="E9" s="9">
        <v>198000</v>
      </c>
      <c r="F9" s="9">
        <v>198000</v>
      </c>
    </row>
    <row r="10" spans="1:7" x14ac:dyDescent="0.2">
      <c r="A10" s="8" t="str">
        <f>+[1]Regnskab!B310</f>
        <v>Kubikmeterafgift</v>
      </c>
      <c r="B10" s="25">
        <v>64764</v>
      </c>
      <c r="C10" s="9">
        <f>+[1]Regnskab!F310</f>
        <v>61914</v>
      </c>
      <c r="D10" s="9">
        <v>60000</v>
      </c>
      <c r="E10" s="9">
        <v>60000</v>
      </c>
      <c r="F10" s="9">
        <v>63000</v>
      </c>
    </row>
    <row r="11" spans="1:7" x14ac:dyDescent="0.2">
      <c r="A11" s="8" t="str">
        <f>+[1]Regnskab!B313</f>
        <v>Andre indtægter</v>
      </c>
      <c r="B11" s="25">
        <v>0</v>
      </c>
      <c r="C11" s="9">
        <f>+[1]Regnskab!F313</f>
        <v>0</v>
      </c>
      <c r="D11" s="9">
        <v>0</v>
      </c>
      <c r="E11" s="9">
        <v>0</v>
      </c>
      <c r="F11" s="9">
        <v>0</v>
      </c>
    </row>
    <row r="12" spans="1:7" x14ac:dyDescent="0.2">
      <c r="A12" s="8" t="str">
        <f>+[1]Regnskab!B314</f>
        <v>Gebyrindtægter</v>
      </c>
      <c r="B12" s="25">
        <v>549</v>
      </c>
      <c r="C12" s="9">
        <f>+[1]Regnskab!F314</f>
        <v>4941</v>
      </c>
      <c r="D12" s="10">
        <v>0</v>
      </c>
      <c r="E12" s="10">
        <v>0</v>
      </c>
      <c r="F12" s="10">
        <v>1000</v>
      </c>
    </row>
    <row r="13" spans="1:7" x14ac:dyDescent="0.2">
      <c r="A13" s="8" t="str">
        <f>+[1]Regnskab!B315</f>
        <v>Tilslutningsbidrag</v>
      </c>
      <c r="B13" s="25">
        <v>0</v>
      </c>
      <c r="C13" s="9">
        <f>+[1]Regnskab!F315</f>
        <v>0</v>
      </c>
      <c r="D13" s="9">
        <v>0</v>
      </c>
      <c r="E13" s="9">
        <v>0</v>
      </c>
      <c r="F13" s="9">
        <v>0</v>
      </c>
    </row>
    <row r="14" spans="1:7" x14ac:dyDescent="0.2">
      <c r="A14" s="8"/>
      <c r="B14" s="25"/>
      <c r="C14" s="9"/>
      <c r="D14" s="9"/>
      <c r="E14" s="9"/>
    </row>
    <row r="15" spans="1:7" x14ac:dyDescent="0.2">
      <c r="A15" s="8" t="str">
        <f>+[1]Regnskab!B317</f>
        <v>Overdækning (negativ)/underdækning (postitiv)</v>
      </c>
      <c r="B15" s="25">
        <v>-42637</v>
      </c>
      <c r="C15" s="9">
        <v>30031</v>
      </c>
      <c r="D15" s="9">
        <v>104250</v>
      </c>
      <c r="E15" s="9">
        <v>104250</v>
      </c>
      <c r="F15" s="11">
        <v>117100</v>
      </c>
    </row>
    <row r="16" spans="1:7" x14ac:dyDescent="0.2">
      <c r="A16" s="8"/>
      <c r="B16" s="25"/>
      <c r="C16" s="9"/>
      <c r="D16" s="9"/>
      <c r="E16" s="9"/>
      <c r="F16" s="6"/>
    </row>
    <row r="17" spans="1:8" x14ac:dyDescent="0.2">
      <c r="A17" s="1" t="str">
        <f>A8&amp;" i alt"</f>
        <v>Nettoomsætning i alt</v>
      </c>
      <c r="B17" s="12">
        <f>+B34+B48+B73-B83-B90+B95</f>
        <v>220751</v>
      </c>
      <c r="C17" s="12">
        <f>+C34+C48+C73-C83-C90+C95</f>
        <v>295017</v>
      </c>
      <c r="D17" s="12">
        <f>+D34+D48+D73-D83-D90+D95</f>
        <v>362250</v>
      </c>
      <c r="E17" s="12">
        <f>+E34+E48+E73-E83-E90+E95</f>
        <v>362250</v>
      </c>
      <c r="F17" s="12">
        <f>SUM(F9:F16)</f>
        <v>379100</v>
      </c>
      <c r="H17" s="13"/>
    </row>
    <row r="18" spans="1:8" x14ac:dyDescent="0.2">
      <c r="C18" s="14"/>
      <c r="D18" s="10"/>
      <c r="E18" s="10"/>
    </row>
    <row r="19" spans="1:8" x14ac:dyDescent="0.2">
      <c r="A19" s="1" t="str">
        <f>+[1]Regnskab!B233</f>
        <v>Produktionsomkostninger</v>
      </c>
      <c r="C19" s="9"/>
      <c r="D19" s="10"/>
      <c r="E19" s="10"/>
    </row>
    <row r="20" spans="1:8" x14ac:dyDescent="0.2">
      <c r="A20" s="2" t="str">
        <f>+[1]Regnskab!B322</f>
        <v>Vedligeholdelse</v>
      </c>
      <c r="B20" s="26">
        <v>-25284</v>
      </c>
      <c r="C20" s="9">
        <f>+[1]Regnskab!F322</f>
        <v>53865</v>
      </c>
      <c r="D20" s="9">
        <v>30000</v>
      </c>
      <c r="E20" s="9">
        <v>30000</v>
      </c>
      <c r="F20" s="9">
        <v>30000</v>
      </c>
    </row>
    <row r="21" spans="1:8" x14ac:dyDescent="0.2">
      <c r="A21" s="2" t="str">
        <f>+[1]Regnskab!B323</f>
        <v>Pasning af grønne arealer</v>
      </c>
      <c r="B21" s="17">
        <v>3390</v>
      </c>
      <c r="C21" s="9">
        <f>+[1]Regnskab!F323</f>
        <v>2100</v>
      </c>
      <c r="D21" s="9">
        <v>3000</v>
      </c>
      <c r="E21" s="9">
        <v>3000</v>
      </c>
      <c r="F21" s="9">
        <v>3400</v>
      </c>
    </row>
    <row r="22" spans="1:8" x14ac:dyDescent="0.2">
      <c r="A22" s="2" t="s">
        <v>8</v>
      </c>
      <c r="B22" s="17">
        <v>4517</v>
      </c>
      <c r="C22" s="9">
        <f>+[1]Regnskab!F327</f>
        <v>4397</v>
      </c>
      <c r="D22" s="9">
        <v>4400</v>
      </c>
      <c r="E22" s="9">
        <v>4400</v>
      </c>
      <c r="F22" s="9">
        <v>4400</v>
      </c>
    </row>
    <row r="23" spans="1:8" x14ac:dyDescent="0.2">
      <c r="A23" s="2" t="str">
        <f>+[1]Regnskab!B329</f>
        <v>EDB-udgifter</v>
      </c>
      <c r="B23" s="1">
        <v>0</v>
      </c>
      <c r="C23" s="9">
        <f>+[1]Regnskab!F329</f>
        <v>0</v>
      </c>
      <c r="D23" s="9">
        <v>0</v>
      </c>
      <c r="E23" s="9">
        <v>0</v>
      </c>
      <c r="F23" s="9">
        <v>0</v>
      </c>
    </row>
    <row r="24" spans="1:8" x14ac:dyDescent="0.2">
      <c r="A24" s="2" t="str">
        <f>+[1]Regnskab!B330</f>
        <v>El til produktion</v>
      </c>
      <c r="B24" s="17">
        <v>10378</v>
      </c>
      <c r="C24" s="9">
        <f>+[1]Regnskab!F330</f>
        <v>10756</v>
      </c>
      <c r="D24" s="10">
        <v>12000</v>
      </c>
      <c r="E24" s="10">
        <v>12000</v>
      </c>
      <c r="F24" s="9">
        <v>12000</v>
      </c>
    </row>
    <row r="25" spans="1:8" x14ac:dyDescent="0.2">
      <c r="A25" s="2" t="str">
        <f>+[1]Regnskab!B333</f>
        <v>Ejendomsskatter</v>
      </c>
      <c r="B25" s="17">
        <v>1126</v>
      </c>
      <c r="C25" s="9">
        <f>+[1]Regnskab!F333</f>
        <v>1126</v>
      </c>
      <c r="D25" s="9">
        <v>1300</v>
      </c>
      <c r="E25" s="9">
        <v>1300</v>
      </c>
      <c r="F25" s="9">
        <v>1300</v>
      </c>
    </row>
    <row r="26" spans="1:8" x14ac:dyDescent="0.2">
      <c r="A26" s="2" t="str">
        <f>+[1]Regnskab!B334</f>
        <v>Forsikringer</v>
      </c>
      <c r="B26" s="17">
        <v>5089</v>
      </c>
      <c r="C26" s="9">
        <f>+[1]Regnskab!F334</f>
        <v>4840</v>
      </c>
      <c r="D26" s="9">
        <v>5200</v>
      </c>
      <c r="E26" s="9">
        <v>5200</v>
      </c>
      <c r="F26" s="9">
        <v>5200</v>
      </c>
    </row>
    <row r="27" spans="1:8" x14ac:dyDescent="0.2">
      <c r="A27" s="2" t="str">
        <f>+[1]Regnskab!B335</f>
        <v>Rådgivning</v>
      </c>
      <c r="B27" s="17">
        <v>0</v>
      </c>
      <c r="C27" s="9">
        <f>+[1]Regnskab!F335</f>
        <v>0</v>
      </c>
      <c r="D27" s="9">
        <v>0</v>
      </c>
      <c r="E27" s="9">
        <v>0</v>
      </c>
      <c r="F27" s="9">
        <v>0</v>
      </c>
    </row>
    <row r="28" spans="1:8" x14ac:dyDescent="0.2">
      <c r="A28" s="2" t="str">
        <f>+[1]Regnskab!B336</f>
        <v>Køb af vand</v>
      </c>
      <c r="B28" s="17">
        <v>0</v>
      </c>
      <c r="C28" s="9">
        <f>+[1]Regnskab!F336</f>
        <v>0</v>
      </c>
      <c r="D28" s="9">
        <v>0</v>
      </c>
      <c r="E28" s="9">
        <v>0</v>
      </c>
      <c r="F28" s="9">
        <v>0</v>
      </c>
    </row>
    <row r="29" spans="1:8" x14ac:dyDescent="0.2">
      <c r="A29" s="2" t="str">
        <f>+[1]Regnskab!B337</f>
        <v>Vandanalyser og boringskontrol</v>
      </c>
      <c r="B29" s="17">
        <v>5484</v>
      </c>
      <c r="C29" s="9">
        <f>+[1]Regnskab!F337</f>
        <v>29530</v>
      </c>
      <c r="D29" s="9">
        <v>18000</v>
      </c>
      <c r="E29" s="9">
        <v>18000</v>
      </c>
      <c r="F29" s="9">
        <v>18000</v>
      </c>
    </row>
    <row r="30" spans="1:8" x14ac:dyDescent="0.2">
      <c r="A30" s="2" t="s">
        <v>7</v>
      </c>
      <c r="B30" s="17">
        <v>18300</v>
      </c>
      <c r="C30" s="9">
        <f>+[1]Regnskab!F340</f>
        <v>18560</v>
      </c>
      <c r="D30" s="9">
        <v>20000</v>
      </c>
      <c r="E30" s="9">
        <v>20000</v>
      </c>
      <c r="F30" s="9">
        <v>20000</v>
      </c>
    </row>
    <row r="31" spans="1:8" x14ac:dyDescent="0.2">
      <c r="A31" s="2" t="str">
        <f>+[1]Regnskab!B341</f>
        <v>Kørselsgodtgørelse, driftspersonale</v>
      </c>
      <c r="B31" s="17">
        <v>2175</v>
      </c>
      <c r="C31" s="9">
        <f>+[1]Regnskab!F341</f>
        <v>2396</v>
      </c>
      <c r="D31" s="9">
        <v>4000</v>
      </c>
      <c r="E31" s="9">
        <v>4000</v>
      </c>
      <c r="F31" s="9">
        <v>4000</v>
      </c>
    </row>
    <row r="32" spans="1:8" x14ac:dyDescent="0.2">
      <c r="A32" s="2" t="str">
        <f>+[1]Regnskab!B342</f>
        <v>Afskrivninger</v>
      </c>
      <c r="B32" s="17">
        <v>58816</v>
      </c>
      <c r="C32" s="9">
        <f>+[1]Regnskab!F342</f>
        <v>58816</v>
      </c>
      <c r="D32" s="15">
        <v>58000</v>
      </c>
      <c r="E32" s="15">
        <v>58000</v>
      </c>
      <c r="F32" s="9">
        <v>58000</v>
      </c>
    </row>
    <row r="33" spans="1:6" ht="15" x14ac:dyDescent="0.35">
      <c r="C33" s="14"/>
      <c r="D33" s="16"/>
      <c r="E33" s="16"/>
    </row>
    <row r="34" spans="1:6" x14ac:dyDescent="0.2">
      <c r="A34" s="1" t="str">
        <f>A19&amp;" i alt"</f>
        <v>Produktionsomkostninger i alt</v>
      </c>
      <c r="B34" s="12">
        <f>SUM(B19:B33)</f>
        <v>83991</v>
      </c>
      <c r="C34" s="12">
        <f>SUM(C19:C33)</f>
        <v>186386</v>
      </c>
      <c r="D34" s="12">
        <f t="shared" ref="D34" si="0">SUM(D19:D33)</f>
        <v>155900</v>
      </c>
      <c r="E34" s="12">
        <f t="shared" ref="E34:F34" si="1">SUM(E19:E33)</f>
        <v>155900</v>
      </c>
      <c r="F34" s="12">
        <f t="shared" si="1"/>
        <v>156300</v>
      </c>
    </row>
    <row r="35" spans="1:6" x14ac:dyDescent="0.2">
      <c r="C35" s="14"/>
      <c r="D35" s="10"/>
      <c r="E35" s="10"/>
    </row>
    <row r="36" spans="1:6" x14ac:dyDescent="0.2">
      <c r="A36" s="1" t="s">
        <v>2</v>
      </c>
      <c r="B36" s="17">
        <f>B17-B34</f>
        <v>136760</v>
      </c>
      <c r="C36" s="17">
        <f>C17-C34</f>
        <v>108631</v>
      </c>
      <c r="D36" s="18">
        <f>D17-D34</f>
        <v>206350</v>
      </c>
      <c r="E36" s="18">
        <f>E17-E34</f>
        <v>206350</v>
      </c>
      <c r="F36" s="18">
        <f>F17-F34</f>
        <v>222800</v>
      </c>
    </row>
    <row r="37" spans="1:6" x14ac:dyDescent="0.2">
      <c r="C37" s="14"/>
      <c r="D37" s="10"/>
      <c r="E37" s="10"/>
    </row>
    <row r="38" spans="1:6" x14ac:dyDescent="0.2">
      <c r="A38" s="1" t="str">
        <f>+[1]Regnskab!B237</f>
        <v>Distributionsomkostninger</v>
      </c>
      <c r="C38" s="14"/>
      <c r="D38" s="10"/>
      <c r="E38" s="10"/>
    </row>
    <row r="39" spans="1:6" x14ac:dyDescent="0.2">
      <c r="A39" s="2" t="str">
        <f>+[1]Regnskab!B347</f>
        <v>Vedligeholdelse ledningsnet</v>
      </c>
      <c r="B39" s="17">
        <v>22472</v>
      </c>
      <c r="C39" s="9">
        <f>+[1]Regnskab!F347</f>
        <v>5714</v>
      </c>
      <c r="D39" s="10">
        <v>100000</v>
      </c>
      <c r="E39" s="10">
        <v>100000</v>
      </c>
      <c r="F39" s="10">
        <v>100000</v>
      </c>
    </row>
    <row r="40" spans="1:6" x14ac:dyDescent="0.2">
      <c r="A40" s="2" t="str">
        <f>+[1]Regnskab!B348</f>
        <v>Måleraflæsning, LER og ledningskort mv.</v>
      </c>
      <c r="B40" s="17">
        <v>6200</v>
      </c>
      <c r="C40" s="9">
        <f>+[1]Regnskab!F348</f>
        <v>22016</v>
      </c>
      <c r="D40" s="10">
        <v>7000</v>
      </c>
      <c r="E40" s="10">
        <v>7000</v>
      </c>
      <c r="F40" s="10">
        <v>7000</v>
      </c>
    </row>
    <row r="41" spans="1:6" x14ac:dyDescent="0.2">
      <c r="A41" s="2" t="str">
        <f>+[1]Regnskab!B349</f>
        <v>El distribution</v>
      </c>
      <c r="B41" s="1">
        <v>0</v>
      </c>
      <c r="C41" s="9">
        <f>+[1]Regnskab!F349</f>
        <v>0</v>
      </c>
      <c r="D41" s="9">
        <v>0</v>
      </c>
      <c r="E41" s="9">
        <v>0</v>
      </c>
      <c r="F41" s="9">
        <v>0</v>
      </c>
    </row>
    <row r="42" spans="1:6" x14ac:dyDescent="0.2">
      <c r="A42" s="2" t="str">
        <f>+[1]Regnskab!B351</f>
        <v>Ledningsoplysninger</v>
      </c>
      <c r="B42" s="17">
        <v>8174</v>
      </c>
      <c r="C42" s="9">
        <f>+[1]Regnskab!F351</f>
        <v>0</v>
      </c>
      <c r="D42" s="9">
        <v>0</v>
      </c>
      <c r="E42" s="9">
        <v>0</v>
      </c>
      <c r="F42" s="9">
        <v>0</v>
      </c>
    </row>
    <row r="43" spans="1:6" x14ac:dyDescent="0.2">
      <c r="A43" s="2" t="str">
        <f>+[1]Regnskab!B352</f>
        <v>Statsafgift, ledningstab</v>
      </c>
      <c r="B43" s="17">
        <v>0</v>
      </c>
      <c r="C43" s="9">
        <f>+[1]Regnskab!F352</f>
        <v>0</v>
      </c>
      <c r="D43" s="9">
        <v>0</v>
      </c>
      <c r="E43" s="9">
        <v>0</v>
      </c>
      <c r="F43" s="9">
        <v>0</v>
      </c>
    </row>
    <row r="44" spans="1:6" x14ac:dyDescent="0.2">
      <c r="A44" s="2" t="str">
        <f>+[1]Regnskab!B353</f>
        <v>Teknisk bistand og rådgivning</v>
      </c>
      <c r="B44" s="17">
        <v>0</v>
      </c>
      <c r="C44" s="9">
        <f>+[1]Regnskab!F353</f>
        <v>0</v>
      </c>
      <c r="D44" s="9">
        <v>0</v>
      </c>
      <c r="E44" s="9">
        <v>0</v>
      </c>
      <c r="F44" s="9">
        <v>0</v>
      </c>
    </row>
    <row r="45" spans="1:6" x14ac:dyDescent="0.2">
      <c r="A45" s="2" t="str">
        <f>+[1]Regnskab!B354</f>
        <v>Løn, driftspersonale</v>
      </c>
      <c r="B45" s="17">
        <v>0</v>
      </c>
      <c r="C45" s="9">
        <f>+[1]Regnskab!F354</f>
        <v>0</v>
      </c>
      <c r="D45" s="9">
        <v>0</v>
      </c>
      <c r="E45" s="9">
        <v>0</v>
      </c>
      <c r="F45" s="9">
        <v>0</v>
      </c>
    </row>
    <row r="46" spans="1:6" x14ac:dyDescent="0.2">
      <c r="A46" s="2" t="str">
        <f>+[1]Regnskab!B355</f>
        <v>Afskrivninger</v>
      </c>
      <c r="B46" s="1">
        <v>574</v>
      </c>
      <c r="C46" s="9">
        <f>+[1]Regnskab!F355</f>
        <v>0</v>
      </c>
      <c r="D46" s="15">
        <v>0</v>
      </c>
      <c r="E46" s="15">
        <v>0</v>
      </c>
      <c r="F46" s="9">
        <v>1000</v>
      </c>
    </row>
    <row r="47" spans="1:6" ht="15" x14ac:dyDescent="0.35">
      <c r="C47" s="14"/>
      <c r="D47" s="16"/>
      <c r="E47" s="16"/>
    </row>
    <row r="48" spans="1:6" x14ac:dyDescent="0.2">
      <c r="A48" s="1" t="str">
        <f>A38&amp;" i alt"</f>
        <v>Distributionsomkostninger i alt</v>
      </c>
      <c r="B48" s="12">
        <f>SUM(B38:B47)</f>
        <v>37420</v>
      </c>
      <c r="C48" s="12">
        <f>SUM(C38:C47)</f>
        <v>27730</v>
      </c>
      <c r="D48" s="12">
        <f>SUM(D38:D47)</f>
        <v>107000</v>
      </c>
      <c r="E48" s="12">
        <f>SUM(E38:E47)</f>
        <v>107000</v>
      </c>
      <c r="F48" s="12">
        <f>SUM(F38:F47)</f>
        <v>108000</v>
      </c>
    </row>
    <row r="49" spans="1:6" x14ac:dyDescent="0.2">
      <c r="A49" s="1"/>
      <c r="B49" s="19"/>
      <c r="C49" s="20"/>
      <c r="D49" s="20"/>
      <c r="E49" s="20"/>
      <c r="F49" s="21"/>
    </row>
    <row r="50" spans="1:6" x14ac:dyDescent="0.2">
      <c r="C50" s="14"/>
      <c r="D50" s="10"/>
      <c r="E50" s="10"/>
    </row>
    <row r="51" spans="1:6" x14ac:dyDescent="0.2">
      <c r="A51" s="1" t="str">
        <f>+[1]Regnskab!B238</f>
        <v>Administrationsomkostninger</v>
      </c>
      <c r="C51" s="14"/>
      <c r="D51" s="10"/>
      <c r="E51" s="10"/>
    </row>
    <row r="52" spans="1:6" x14ac:dyDescent="0.2">
      <c r="A52" s="2" t="str">
        <f>+[1]Regnskab!B360</f>
        <v>Honorar bestyrelse</v>
      </c>
      <c r="B52" s="17">
        <v>23930</v>
      </c>
      <c r="C52" s="9">
        <f>+[1]Regnskab!F360</f>
        <v>20850</v>
      </c>
      <c r="D52" s="10">
        <v>24000</v>
      </c>
      <c r="E52" s="10">
        <v>24000</v>
      </c>
      <c r="F52" s="10">
        <v>24000</v>
      </c>
    </row>
    <row r="53" spans="1:6" x14ac:dyDescent="0.2">
      <c r="A53" s="2" t="str">
        <f>+[1]Regnskab!B361</f>
        <v>Telefongodtgørelse</v>
      </c>
      <c r="B53" s="27">
        <v>0</v>
      </c>
      <c r="C53" s="9">
        <f>+[1]Regnskab!F361</f>
        <v>0</v>
      </c>
      <c r="D53" s="9">
        <v>1000</v>
      </c>
      <c r="E53" s="9">
        <v>1000</v>
      </c>
      <c r="F53" s="9">
        <v>1000</v>
      </c>
    </row>
    <row r="54" spans="1:6" x14ac:dyDescent="0.2">
      <c r="A54" s="2" t="str">
        <f>+[1]Regnskab!B362</f>
        <v>Kørselsgodtgørelse</v>
      </c>
      <c r="B54" s="1">
        <v>6537</v>
      </c>
      <c r="C54" s="9">
        <f>+[1]Regnskab!F362</f>
        <v>11321</v>
      </c>
      <c r="D54" s="9">
        <v>15000</v>
      </c>
      <c r="E54" s="9">
        <v>15000</v>
      </c>
      <c r="F54" s="9">
        <v>15000</v>
      </c>
    </row>
    <row r="55" spans="1:6" x14ac:dyDescent="0.2">
      <c r="A55" s="2" t="str">
        <f>+[1]Regnskab!B363</f>
        <v>Lønadministration</v>
      </c>
      <c r="C55" s="9"/>
      <c r="D55" s="9"/>
      <c r="E55" s="9"/>
    </row>
    <row r="56" spans="1:6" x14ac:dyDescent="0.2">
      <c r="A56" s="2" t="str">
        <f>+[1]Regnskab!B364</f>
        <v>Opkrævning</v>
      </c>
      <c r="B56" s="17">
        <v>16889</v>
      </c>
      <c r="C56" s="9">
        <f>+[1]Regnskab!F364</f>
        <v>16188</v>
      </c>
      <c r="D56" s="9">
        <v>18000</v>
      </c>
      <c r="E56" s="9">
        <v>18000</v>
      </c>
      <c r="F56" s="9">
        <v>17000</v>
      </c>
    </row>
    <row r="57" spans="1:6" x14ac:dyDescent="0.2">
      <c r="A57" s="2" t="str">
        <f>+[1]Regnskab!B365</f>
        <v>Regnskab</v>
      </c>
      <c r="B57" s="17">
        <v>4264</v>
      </c>
      <c r="C57" s="9">
        <f>+[1]Regnskab!F365</f>
        <v>4100</v>
      </c>
      <c r="D57" s="9">
        <v>4000</v>
      </c>
      <c r="E57" s="9">
        <v>4000</v>
      </c>
      <c r="F57" s="9">
        <v>4300</v>
      </c>
    </row>
    <row r="58" spans="1:6" x14ac:dyDescent="0.2">
      <c r="A58" s="2" t="str">
        <f>+[1]Regnskab!B366</f>
        <v>Kommunelister</v>
      </c>
      <c r="B58" s="17">
        <v>3647</v>
      </c>
      <c r="C58" s="9">
        <f>+[1]Regnskab!F366</f>
        <v>3504</v>
      </c>
      <c r="D58" s="9">
        <v>0</v>
      </c>
      <c r="E58" s="9">
        <v>0</v>
      </c>
      <c r="F58" s="9">
        <v>3700</v>
      </c>
    </row>
    <row r="59" spans="1:6" x14ac:dyDescent="0.2">
      <c r="A59" s="2" t="s">
        <v>3</v>
      </c>
      <c r="B59" s="17">
        <v>0</v>
      </c>
      <c r="C59" s="9">
        <f>+[1]Regnskab!F367</f>
        <v>0</v>
      </c>
      <c r="D59" s="9">
        <v>0</v>
      </c>
      <c r="E59" s="9">
        <v>0</v>
      </c>
      <c r="F59" s="9">
        <v>0</v>
      </c>
    </row>
    <row r="60" spans="1:6" x14ac:dyDescent="0.2">
      <c r="A60" s="2" t="str">
        <f>+[1]Regnskab!B368</f>
        <v>Forsikringer</v>
      </c>
      <c r="B60" s="17">
        <v>0</v>
      </c>
      <c r="C60" s="9">
        <f>+[1]Regnskab!F368</f>
        <v>0</v>
      </c>
      <c r="D60" s="9">
        <v>0</v>
      </c>
      <c r="E60" s="9">
        <v>0</v>
      </c>
      <c r="F60" s="9">
        <v>0</v>
      </c>
    </row>
    <row r="61" spans="1:6" x14ac:dyDescent="0.2">
      <c r="A61" s="2" t="str">
        <f>+[1]Regnskab!B369</f>
        <v>IT, hjemmeside mv.</v>
      </c>
      <c r="B61" s="17">
        <v>9449</v>
      </c>
      <c r="C61" s="9">
        <f>+[1]Regnskab!F369</f>
        <v>4031</v>
      </c>
      <c r="D61" s="9">
        <v>2000</v>
      </c>
      <c r="E61" s="9">
        <v>2000</v>
      </c>
      <c r="F61" s="9">
        <v>6000</v>
      </c>
    </row>
    <row r="62" spans="1:6" x14ac:dyDescent="0.2">
      <c r="A62" s="2" t="s">
        <v>9</v>
      </c>
      <c r="B62" s="17">
        <v>0</v>
      </c>
      <c r="C62" s="9">
        <f>+[1]Regnskab!F370</f>
        <v>0</v>
      </c>
      <c r="D62" s="9">
        <v>1000</v>
      </c>
      <c r="E62" s="9">
        <v>1000</v>
      </c>
      <c r="F62" s="9">
        <v>1000</v>
      </c>
    </row>
    <row r="63" spans="1:6" x14ac:dyDescent="0.2">
      <c r="A63" s="2" t="str">
        <f>+[1]Regnskab!B371</f>
        <v>Kontorartikler og telefon</v>
      </c>
      <c r="B63" s="17">
        <v>3916</v>
      </c>
      <c r="C63" s="9">
        <f>+[1]Regnskab!F371</f>
        <v>1880</v>
      </c>
      <c r="D63" s="9">
        <v>3000</v>
      </c>
      <c r="E63" s="9">
        <v>3000</v>
      </c>
      <c r="F63" s="9">
        <v>4000</v>
      </c>
    </row>
    <row r="64" spans="1:6" x14ac:dyDescent="0.2">
      <c r="A64" s="2" t="str">
        <f>+[1]Regnskab!B372</f>
        <v>Faglitteratur, annoncer og kontingenter</v>
      </c>
      <c r="B64" s="17">
        <v>5714</v>
      </c>
      <c r="C64" s="9">
        <f>+[1]Regnskab!F372</f>
        <v>4205</v>
      </c>
      <c r="D64" s="9">
        <v>5000</v>
      </c>
      <c r="E64" s="9">
        <v>5000</v>
      </c>
      <c r="F64" s="9">
        <v>6000</v>
      </c>
    </row>
    <row r="65" spans="1:6" x14ac:dyDescent="0.2">
      <c r="A65" s="2" t="str">
        <f>+[1]Regnskab!B373</f>
        <v>Porto og gebyrer</v>
      </c>
      <c r="B65" s="17">
        <v>6006</v>
      </c>
      <c r="C65" s="9">
        <f>+[1]Regnskab!F373</f>
        <v>6150</v>
      </c>
      <c r="D65" s="9">
        <v>6500</v>
      </c>
      <c r="E65" s="9">
        <v>6500</v>
      </c>
      <c r="F65" s="9">
        <v>6500</v>
      </c>
    </row>
    <row r="66" spans="1:6" x14ac:dyDescent="0.2">
      <c r="A66" s="2" t="str">
        <f>+[1]Regnskab!B376</f>
        <v>Revision og regnskab</v>
      </c>
      <c r="B66" s="17">
        <v>9425</v>
      </c>
      <c r="C66" s="9">
        <f>+[1]Regnskab!F376</f>
        <v>8500</v>
      </c>
      <c r="D66" s="9">
        <v>9000</v>
      </c>
      <c r="E66" s="9">
        <v>9000</v>
      </c>
      <c r="F66" s="9">
        <v>9500</v>
      </c>
    </row>
    <row r="67" spans="1:6" x14ac:dyDescent="0.2">
      <c r="A67" s="2" t="str">
        <f>+[1]Regnskab!B377</f>
        <v>Konsulentbistand</v>
      </c>
      <c r="B67" s="17">
        <v>0</v>
      </c>
      <c r="C67" s="9">
        <f>+[1]Regnskab!F377</f>
        <v>0</v>
      </c>
      <c r="D67" s="9">
        <v>0</v>
      </c>
      <c r="E67" s="9">
        <v>0</v>
      </c>
      <c r="F67" s="9">
        <v>0</v>
      </c>
    </row>
    <row r="68" spans="1:6" x14ac:dyDescent="0.2">
      <c r="A68" s="2" t="str">
        <f>+[1]Regnskab!B378</f>
        <v>Kurser</v>
      </c>
      <c r="B68" s="17">
        <v>1225</v>
      </c>
      <c r="C68" s="9">
        <f>+[1]Regnskab!F378</f>
        <v>0</v>
      </c>
      <c r="D68" s="9">
        <v>2000</v>
      </c>
      <c r="E68" s="9">
        <v>2000</v>
      </c>
      <c r="F68" s="9">
        <v>2000</v>
      </c>
    </row>
    <row r="69" spans="1:6" x14ac:dyDescent="0.2">
      <c r="A69" s="2" t="str">
        <f>+[1]Regnskab!B379</f>
        <v>Øvrige udgifter, bestyrelsesmøder mv.</v>
      </c>
      <c r="B69" s="17">
        <v>2168</v>
      </c>
      <c r="C69" s="9">
        <f>+[1]Regnskab!F379</f>
        <v>3947</v>
      </c>
      <c r="D69" s="9">
        <v>4000</v>
      </c>
      <c r="E69" s="9">
        <v>4000</v>
      </c>
      <c r="F69" s="9">
        <v>4000</v>
      </c>
    </row>
    <row r="70" spans="1:6" x14ac:dyDescent="0.2">
      <c r="A70" s="2" t="str">
        <f>+[1]Regnskab!B380</f>
        <v>Generalforsamling og Vandværkssamarbejde</v>
      </c>
      <c r="B70" s="17">
        <v>855</v>
      </c>
      <c r="C70" s="9">
        <f>+[1]Regnskab!F380</f>
        <v>1511</v>
      </c>
      <c r="D70" s="9">
        <v>2000</v>
      </c>
      <c r="E70" s="9">
        <v>2000</v>
      </c>
      <c r="F70" s="9">
        <v>2000</v>
      </c>
    </row>
    <row r="71" spans="1:6" x14ac:dyDescent="0.2">
      <c r="A71" s="2" t="str">
        <f>+[1]Regnskab!B381</f>
        <v>Tab på debitorer</v>
      </c>
      <c r="B71" s="17">
        <v>763</v>
      </c>
      <c r="C71" s="9">
        <f>+[1]Regnskab!F381</f>
        <v>239</v>
      </c>
      <c r="D71" s="9">
        <v>1500</v>
      </c>
      <c r="E71" s="9">
        <v>1500</v>
      </c>
      <c r="F71" s="9">
        <v>1500</v>
      </c>
    </row>
    <row r="72" spans="1:6" ht="15" x14ac:dyDescent="0.35">
      <c r="C72" s="14"/>
      <c r="D72" s="22"/>
      <c r="E72" s="22"/>
    </row>
    <row r="73" spans="1:6" x14ac:dyDescent="0.2">
      <c r="A73" s="1" t="str">
        <f>A51&amp;" i alt"</f>
        <v>Administrationsomkostninger i alt</v>
      </c>
      <c r="B73" s="12">
        <f>SUM(B51:B72)</f>
        <v>94788</v>
      </c>
      <c r="C73" s="12">
        <f>SUM(C51:C72)</f>
        <v>86426</v>
      </c>
      <c r="D73" s="12">
        <f>SUM(D51:D72)</f>
        <v>98000</v>
      </c>
      <c r="E73" s="12">
        <f>SUM(E51:E72)</f>
        <v>98000</v>
      </c>
      <c r="F73" s="12">
        <f>SUM(F51:F72)</f>
        <v>107500</v>
      </c>
    </row>
    <row r="74" spans="1:6" x14ac:dyDescent="0.2">
      <c r="C74" s="14"/>
      <c r="D74" s="10"/>
      <c r="E74" s="10"/>
    </row>
    <row r="75" spans="1:6" x14ac:dyDescent="0.2">
      <c r="A75" s="1" t="s">
        <v>4</v>
      </c>
      <c r="B75" s="17">
        <f>B36-B48-B73</f>
        <v>4552</v>
      </c>
      <c r="C75" s="17">
        <f>C36-C48-C73</f>
        <v>-5525</v>
      </c>
      <c r="D75" s="23">
        <f>D36-D48-D73</f>
        <v>1350</v>
      </c>
      <c r="E75" s="23">
        <f>E36-E48-E73</f>
        <v>1350</v>
      </c>
      <c r="F75" s="24">
        <f>F36-F48-F73</f>
        <v>7300</v>
      </c>
    </row>
    <row r="76" spans="1:6" x14ac:dyDescent="0.2">
      <c r="C76" s="14"/>
      <c r="D76" s="10"/>
      <c r="E76" s="10"/>
    </row>
    <row r="77" spans="1:6" x14ac:dyDescent="0.2">
      <c r="A77" s="1" t="str">
        <f>+[1]Regnskab!B242</f>
        <v>Andre driftsindtægter</v>
      </c>
      <c r="C77" s="14"/>
      <c r="D77" s="10"/>
      <c r="E77" s="10"/>
    </row>
    <row r="78" spans="1:6" x14ac:dyDescent="0.2">
      <c r="A78" s="2" t="str">
        <f>+[1]Regnskab!B386</f>
        <v>Måleraflæsningsgebyr</v>
      </c>
      <c r="B78" s="1">
        <v>0</v>
      </c>
      <c r="C78" s="9">
        <f>+[1]Regnskab!F386</f>
        <v>0</v>
      </c>
      <c r="D78" s="9">
        <v>0</v>
      </c>
      <c r="E78" s="9">
        <v>0</v>
      </c>
      <c r="F78" s="9">
        <v>0</v>
      </c>
    </row>
    <row r="79" spans="1:6" x14ac:dyDescent="0.2">
      <c r="A79" s="2" t="str">
        <f>+[1]Regnskab!B388</f>
        <v>Genåbningsgebyr</v>
      </c>
      <c r="B79" s="1">
        <v>0</v>
      </c>
      <c r="C79" s="9">
        <f>+[1]Regnskab!F388</f>
        <v>0</v>
      </c>
      <c r="D79" s="9">
        <v>0</v>
      </c>
      <c r="E79" s="9">
        <v>0</v>
      </c>
      <c r="F79" s="9">
        <v>0</v>
      </c>
    </row>
    <row r="80" spans="1:6" x14ac:dyDescent="0.2">
      <c r="A80" s="2" t="str">
        <f>+[1]Regnskab!B389</f>
        <v>Målerdata</v>
      </c>
      <c r="B80" s="17">
        <v>4651</v>
      </c>
      <c r="C80" s="9">
        <f>+[1]Regnskab!F389</f>
        <v>9211</v>
      </c>
      <c r="D80" s="9">
        <v>4650</v>
      </c>
      <c r="E80" s="9">
        <v>4650</v>
      </c>
      <c r="F80" s="9">
        <v>4700</v>
      </c>
    </row>
    <row r="81" spans="1:6" x14ac:dyDescent="0.2">
      <c r="A81" s="2" t="str">
        <f>+[1]Regnskab!B390</f>
        <v>Andre indtægter</v>
      </c>
      <c r="B81" s="1">
        <v>0</v>
      </c>
      <c r="C81" s="9">
        <f>+[1]Regnskab!F390</f>
        <v>0</v>
      </c>
      <c r="D81" s="9">
        <v>0</v>
      </c>
      <c r="E81" s="9">
        <v>0</v>
      </c>
      <c r="F81" s="9">
        <v>0</v>
      </c>
    </row>
    <row r="82" spans="1:6" ht="15" x14ac:dyDescent="0.35">
      <c r="C82" s="14"/>
      <c r="D82" s="22"/>
      <c r="E82" s="22"/>
    </row>
    <row r="83" spans="1:6" x14ac:dyDescent="0.2">
      <c r="A83" s="1" t="str">
        <f>A77&amp;" i alt"</f>
        <v>Andre driftsindtægter i alt</v>
      </c>
      <c r="B83" s="12">
        <f>SUM(B77:B82)</f>
        <v>4651</v>
      </c>
      <c r="C83" s="12">
        <f>SUM(C77:C82)</f>
        <v>9211</v>
      </c>
      <c r="D83" s="12">
        <f>SUM(D77:D82)</f>
        <v>4650</v>
      </c>
      <c r="E83" s="12">
        <f>SUM(E77:E82)</f>
        <v>4650</v>
      </c>
      <c r="F83" s="12">
        <f>SUM(F77:F82)</f>
        <v>4700</v>
      </c>
    </row>
    <row r="84" spans="1:6" x14ac:dyDescent="0.2">
      <c r="C84" s="14"/>
      <c r="D84" s="10"/>
      <c r="E84" s="10"/>
    </row>
    <row r="85" spans="1:6" x14ac:dyDescent="0.2">
      <c r="A85" s="1" t="s">
        <v>5</v>
      </c>
      <c r="B85" s="17">
        <f>B75+B83</f>
        <v>9203</v>
      </c>
      <c r="C85" s="17">
        <f>C75+C83</f>
        <v>3686</v>
      </c>
      <c r="D85" s="18">
        <f>D75+D83</f>
        <v>6000</v>
      </c>
      <c r="E85" s="18">
        <f>E75+E83</f>
        <v>6000</v>
      </c>
      <c r="F85" s="18">
        <f>F75+F83</f>
        <v>12000</v>
      </c>
    </row>
    <row r="86" spans="1:6" x14ac:dyDescent="0.2">
      <c r="C86" s="14"/>
      <c r="D86" s="10"/>
      <c r="E86" s="10"/>
    </row>
    <row r="87" spans="1:6" x14ac:dyDescent="0.2">
      <c r="A87" s="1" t="str">
        <f>+[1]Regnskab!B245</f>
        <v>Finansielle indtægter</v>
      </c>
      <c r="C87" s="14"/>
      <c r="D87" s="10"/>
      <c r="E87" s="10"/>
    </row>
    <row r="88" spans="1:6" x14ac:dyDescent="0.2">
      <c r="A88" s="2" t="str">
        <f>+[1]Regnskab!B397</f>
        <v>Renteindtægter, bank</v>
      </c>
      <c r="B88" s="1">
        <v>577</v>
      </c>
      <c r="C88" s="9">
        <f>+[1]Regnskab!F397</f>
        <v>672</v>
      </c>
      <c r="D88" s="9">
        <v>0</v>
      </c>
      <c r="E88" s="9">
        <v>0</v>
      </c>
      <c r="F88" s="9">
        <v>0</v>
      </c>
    </row>
    <row r="89" spans="1:6" ht="15" x14ac:dyDescent="0.35">
      <c r="C89" s="14"/>
      <c r="D89" s="22"/>
      <c r="E89" s="22"/>
    </row>
    <row r="90" spans="1:6" x14ac:dyDescent="0.2">
      <c r="A90" s="1" t="str">
        <f>A87&amp;" i alt"</f>
        <v>Finansielle indtægter i alt</v>
      </c>
      <c r="B90" s="12">
        <f>SUM(B87:B89)</f>
        <v>577</v>
      </c>
      <c r="C90" s="12">
        <f>SUM(C87:C89)</f>
        <v>672</v>
      </c>
      <c r="D90" s="12">
        <f>SUM(D87:D89)</f>
        <v>0</v>
      </c>
      <c r="E90" s="12">
        <f>SUM(E87:E89)</f>
        <v>0</v>
      </c>
      <c r="F90" s="12">
        <f>SUM(F87:F89)</f>
        <v>0</v>
      </c>
    </row>
    <row r="91" spans="1:6" x14ac:dyDescent="0.2">
      <c r="C91" s="14"/>
      <c r="D91" s="10"/>
      <c r="E91" s="10"/>
    </row>
    <row r="92" spans="1:6" x14ac:dyDescent="0.2">
      <c r="A92" s="1" t="str">
        <f>+[1]Regnskab!B246</f>
        <v>Finansielle omkostninger</v>
      </c>
      <c r="C92" s="14"/>
      <c r="D92" s="10"/>
      <c r="E92" s="10"/>
    </row>
    <row r="93" spans="1:6" x14ac:dyDescent="0.2">
      <c r="A93" s="2" t="str">
        <f>+[1]Regnskab!B405</f>
        <v>Renteudgifter bank</v>
      </c>
      <c r="B93" s="17">
        <v>9780</v>
      </c>
      <c r="C93" s="9">
        <f>+[1]Regnskab!F405</f>
        <v>4358</v>
      </c>
      <c r="D93" s="9">
        <v>6000</v>
      </c>
      <c r="E93" s="9">
        <v>6000</v>
      </c>
      <c r="F93" s="9">
        <v>12000</v>
      </c>
    </row>
    <row r="94" spans="1:6" ht="15" x14ac:dyDescent="0.35">
      <c r="C94" s="14"/>
      <c r="D94" s="22"/>
      <c r="E94" s="22"/>
    </row>
    <row r="95" spans="1:6" x14ac:dyDescent="0.2">
      <c r="A95" s="1" t="str">
        <f>A92&amp;" i alt"</f>
        <v>Finansielle omkostninger i alt</v>
      </c>
      <c r="B95" s="12">
        <f>SUM(B92:B94)</f>
        <v>9780</v>
      </c>
      <c r="C95" s="12">
        <f>SUM(C92:C94)</f>
        <v>4358</v>
      </c>
      <c r="D95" s="12">
        <f>SUM(D92:D94)</f>
        <v>6000</v>
      </c>
      <c r="E95" s="12">
        <f>SUM(E92:E94)</f>
        <v>6000</v>
      </c>
      <c r="F95" s="12">
        <f>SUM(F92:F94)</f>
        <v>12000</v>
      </c>
    </row>
    <row r="96" spans="1:6" x14ac:dyDescent="0.2">
      <c r="C96" s="10"/>
      <c r="D96" s="10"/>
      <c r="E96" s="10"/>
    </row>
    <row r="97" spans="1:6" x14ac:dyDescent="0.2">
      <c r="A97" s="1" t="s">
        <v>6</v>
      </c>
      <c r="B97" s="18">
        <f>B17-B34-B48-B73+B83+B90-B95</f>
        <v>0</v>
      </c>
      <c r="C97" s="14">
        <f>C17-C34-C48-C73+C83+C90-C95</f>
        <v>0</v>
      </c>
      <c r="D97" s="14">
        <f t="shared" ref="D97:F97" si="2">D17-D34-D48-D73+D83+D90-D95</f>
        <v>0</v>
      </c>
      <c r="E97" s="14">
        <f t="shared" si="2"/>
        <v>0</v>
      </c>
      <c r="F97" s="14">
        <f t="shared" si="2"/>
        <v>0</v>
      </c>
    </row>
    <row r="100" spans="1:6" x14ac:dyDescent="0.2">
      <c r="A100" s="2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Fabricius</dc:creator>
  <cp:lastModifiedBy>Karl Jelle</cp:lastModifiedBy>
  <cp:lastPrinted>2021-05-05T08:19:11Z</cp:lastPrinted>
  <dcterms:created xsi:type="dcterms:W3CDTF">2020-02-20T09:58:13Z</dcterms:created>
  <dcterms:modified xsi:type="dcterms:W3CDTF">2021-05-12T15:17:47Z</dcterms:modified>
</cp:coreProperties>
</file>