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Blad1" sheetId="1" r:id="rId1"/>
    <sheet name="Blad2" sheetId="2" r:id="rId2"/>
    <sheet name="Blad3" sheetId="3" r:id="rId3"/>
  </sheets>
  <definedNames>
    <definedName name="_xlnm.Print_Area" localSheetId="0">Blad1!$A$4:$J$51</definedName>
  </definedNames>
  <calcPr calcId="125725" refMode="R1C1"/>
</workbook>
</file>

<file path=xl/calcChain.xml><?xml version="1.0" encoding="utf-8"?>
<calcChain xmlns="http://schemas.openxmlformats.org/spreadsheetml/2006/main">
  <c r="E45" i="1"/>
  <c r="F45" s="1"/>
  <c r="E43"/>
  <c r="F43" s="1"/>
  <c r="G42"/>
  <c r="G50" s="1"/>
  <c r="G31"/>
  <c r="G37" s="1"/>
  <c r="G17"/>
  <c r="F49"/>
  <c r="F48"/>
  <c r="F47"/>
  <c r="F46"/>
  <c r="F44"/>
  <c r="E42"/>
  <c r="I37"/>
  <c r="E37"/>
  <c r="F36"/>
  <c r="F35"/>
  <c r="F34"/>
  <c r="F33"/>
  <c r="F32"/>
  <c r="F31"/>
  <c r="E18"/>
  <c r="G18"/>
  <c r="G7"/>
  <c r="G6"/>
  <c r="E19"/>
  <c r="F19" s="1"/>
  <c r="F25"/>
  <c r="F24"/>
  <c r="F23"/>
  <c r="F22"/>
  <c r="F20"/>
  <c r="E24"/>
  <c r="E21"/>
  <c r="F21" s="1"/>
  <c r="F18"/>
  <c r="I12"/>
  <c r="F9"/>
  <c r="E12"/>
  <c r="E17" s="1"/>
  <c r="F7"/>
  <c r="F8"/>
  <c r="F10"/>
  <c r="F11"/>
  <c r="F6"/>
  <c r="F37" l="1"/>
  <c r="F42" s="1"/>
  <c r="F50" s="1"/>
  <c r="G51" s="1"/>
  <c r="G12"/>
  <c r="E50"/>
  <c r="G26"/>
  <c r="G27" s="1"/>
  <c r="E26"/>
  <c r="G13"/>
  <c r="F12"/>
  <c r="F17" s="1"/>
  <c r="F26" s="1"/>
  <c r="G38" l="1"/>
</calcChain>
</file>

<file path=xl/sharedStrings.xml><?xml version="1.0" encoding="utf-8"?>
<sst xmlns="http://schemas.openxmlformats.org/spreadsheetml/2006/main" count="155" uniqueCount="84">
  <si>
    <t>Sanering</t>
  </si>
  <si>
    <t>01</t>
  </si>
  <si>
    <t>TOTAAL BOUWRIJPE GROND</t>
  </si>
  <si>
    <t>02</t>
  </si>
  <si>
    <t>Adviseurs</t>
  </si>
  <si>
    <t>excl. BTW</t>
  </si>
  <si>
    <t>incl. BTW</t>
  </si>
  <si>
    <t>Bijkomende kosten, financiele lasten</t>
  </si>
  <si>
    <t>Infrastructuur, terreinaanleg, parkeren enz.</t>
  </si>
  <si>
    <t>Verkoopkosten</t>
  </si>
  <si>
    <t>KOSTEN REALISEREN BOUWPLAN</t>
  </si>
  <si>
    <t>GRONDKOSTEN EN BOUWRIJP MAKEN</t>
  </si>
  <si>
    <t>Sloop bestaande opstallen</t>
  </si>
  <si>
    <t>Bouwrijpmaken</t>
  </si>
  <si>
    <t>VERKOOP</t>
  </si>
  <si>
    <t>Prijs/stuk</t>
  </si>
  <si>
    <t>TOTAAL VERKOOP</t>
  </si>
  <si>
    <t>Kavels type A vrijstaand en 2 onder 1 kap</t>
  </si>
  <si>
    <t>Kavels type B rijtjeswoning (alle categorieën)</t>
  </si>
  <si>
    <t>Bouwkosten type A vrijstaand en 2 onder 1 kap</t>
  </si>
  <si>
    <t>Bouwkosten type B rijtjeswoningen</t>
  </si>
  <si>
    <t>Legeskosten alle procedures</t>
  </si>
  <si>
    <t>Woning/Kavel type A vrijstaand en 2 onder 1 kap</t>
  </si>
  <si>
    <t>Soort</t>
  </si>
  <si>
    <t>Post</t>
  </si>
  <si>
    <t>AANT.</t>
  </si>
  <si>
    <t>510m3 x €800,-/m3</t>
  </si>
  <si>
    <t>€5.000,-/woning</t>
  </si>
  <si>
    <t>Woningaansluitingen</t>
  </si>
  <si>
    <t xml:space="preserve">TOTAAL KOSTEN REALISEREN BOUWPLAN </t>
  </si>
  <si>
    <t>TOTAAL VERKOOP BOUWPLAN</t>
  </si>
  <si>
    <t>01.01</t>
  </si>
  <si>
    <t>01.02</t>
  </si>
  <si>
    <t>01.03</t>
  </si>
  <si>
    <t>01.04</t>
  </si>
  <si>
    <t>01.05</t>
  </si>
  <si>
    <t>01.06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</si>
  <si>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</si>
  <si>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</si>
  <si>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</si>
  <si>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</si>
  <si>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</si>
  <si>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</si>
  <si>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</si>
  <si>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</si>
  <si>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Totaal bouwrijpe grond (zie 01)</t>
  </si>
  <si>
    <t>Natuurcompensatie (Voorveldse polder)</t>
  </si>
  <si>
    <t>300m2 x €900,-/m2</t>
  </si>
  <si>
    <t>150m2 x €900,-/m2</t>
  </si>
  <si>
    <t>Aanschaf grond (zie kadaster) en opstallen</t>
  </si>
  <si>
    <t>180m2 x €7.000,-/m2</t>
  </si>
  <si>
    <t>125m2 x €7.000,-/m2</t>
  </si>
  <si>
    <t xml:space="preserve">724m3 x €900,-/m3 </t>
  </si>
  <si>
    <t>KOSTEN AANSCHAF T/M BOUWRIJP MAKEN PLAN VERWELIUS</t>
  </si>
  <si>
    <t>BATEN VERKOOP KAVELS PLAN VERWELIUS</t>
  </si>
  <si>
    <t>WINST/OPBRENGST ALLEEN KAVELS PLAN VERWELIUS</t>
  </si>
  <si>
    <t>KOSTEN AANSCHAF T/M VERKOOP WONINGEN/KAVELS PLAN VERWELIUS</t>
  </si>
  <si>
    <t>BATEN VERKOOP WONINGEN/KAVELS PLAN VERWELIUS</t>
  </si>
  <si>
    <t>KOSTEN AANSCHAF T/M BOUWRIJP MAKEN PLAN LUW</t>
  </si>
  <si>
    <t>BATEN VERKOOP KAVELS PLAN LUW</t>
  </si>
  <si>
    <t>WINST/OPBRENGST ALLEEN KAVELS PLAN LUW</t>
  </si>
  <si>
    <t>KOSTEN AANSCHAF T/M VERKOOP WONINGEN/KAVELS PLAN LUW</t>
  </si>
  <si>
    <t>BATEN VERKOOP WONINGEN/KAVELS PLAN LUW</t>
  </si>
  <si>
    <t>03</t>
  </si>
  <si>
    <t>03.01</t>
  </si>
  <si>
    <t>03.02</t>
  </si>
  <si>
    <t>03.03</t>
  </si>
  <si>
    <t>03.04</t>
  </si>
  <si>
    <t>03.05</t>
  </si>
  <si>
    <t>03.06</t>
  </si>
  <si>
    <t>04</t>
  </si>
  <si>
    <t>04.01</t>
  </si>
  <si>
    <t>04.03</t>
  </si>
  <si>
    <t>04.04</t>
  </si>
  <si>
    <t>02.09</t>
  </si>
  <si>
    <t>WINST/OPBRENGST WONINGEN + KAVELS PLAN VERWELIUS</t>
  </si>
  <si>
    <t>WINST/OPBRENGST WONINGEN + KAVELS PLAN LUW</t>
  </si>
  <si>
    <t>04.05</t>
  </si>
  <si>
    <t>04.06</t>
  </si>
  <si>
    <t>04.07</t>
  </si>
  <si>
    <t>04.08</t>
  </si>
  <si>
    <t>04.09</t>
  </si>
  <si>
    <t>Woning/Kavel type B rijtjeswoningen (alle cat.)</t>
  </si>
  <si>
    <t>Woning/Kavel type B rijtjeswoningen</t>
  </si>
</sst>
</file>

<file path=xl/styles.xml><?xml version="1.0" encoding="utf-8"?>
<styleSheet xmlns="http://schemas.openxmlformats.org/spreadsheetml/2006/main">
  <numFmts count="2">
    <numFmt numFmtId="6" formatCode="&quot;€&quot;\ #,##0;[Red]&quot;€&quot;\ \-#,##0"/>
    <numFmt numFmtId="44" formatCode="_ &quot;€&quot;\ * #,##0.00_ ;_ &quot;€&quot;\ * \-#,##0.00_ ;_ &quot;€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/>
    <xf numFmtId="4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0" fontId="2" fillId="0" borderId="0" xfId="0" applyFont="1" applyBorder="1"/>
    <xf numFmtId="2" fontId="2" fillId="0" borderId="0" xfId="0" applyNumberFormat="1" applyFont="1" applyBorder="1"/>
    <xf numFmtId="44" fontId="2" fillId="0" borderId="0" xfId="0" applyNumberFormat="1" applyFont="1" applyBorder="1"/>
    <xf numFmtId="49" fontId="2" fillId="0" borderId="0" xfId="0" applyNumberFormat="1" applyFont="1" applyBorder="1"/>
    <xf numFmtId="0" fontId="3" fillId="0" borderId="0" xfId="0" applyFont="1" applyBorder="1"/>
    <xf numFmtId="44" fontId="3" fillId="0" borderId="0" xfId="0" applyNumberFormat="1" applyFont="1" applyBorder="1"/>
    <xf numFmtId="49" fontId="2" fillId="2" borderId="5" xfId="0" applyNumberFormat="1" applyFont="1" applyFill="1" applyBorder="1"/>
    <xf numFmtId="0" fontId="2" fillId="2" borderId="10" xfId="0" applyFont="1" applyFill="1" applyBorder="1"/>
    <xf numFmtId="2" fontId="2" fillId="2" borderId="6" xfId="0" applyNumberFormat="1" applyFont="1" applyFill="1" applyBorder="1"/>
    <xf numFmtId="44" fontId="2" fillId="2" borderId="10" xfId="0" applyNumberFormat="1" applyFont="1" applyFill="1" applyBorder="1"/>
    <xf numFmtId="44" fontId="2" fillId="2" borderId="7" xfId="0" applyNumberFormat="1" applyFont="1" applyFill="1" applyBorder="1"/>
    <xf numFmtId="0" fontId="2" fillId="2" borderId="6" xfId="0" applyFont="1" applyFill="1" applyBorder="1"/>
    <xf numFmtId="0" fontId="2" fillId="2" borderId="13" xfId="0" applyFont="1" applyFill="1" applyBorder="1"/>
    <xf numFmtId="49" fontId="2" fillId="2" borderId="3" xfId="0" applyNumberFormat="1" applyFont="1" applyFill="1" applyBorder="1"/>
    <xf numFmtId="0" fontId="2" fillId="2" borderId="11" xfId="0" applyFont="1" applyFill="1" applyBorder="1"/>
    <xf numFmtId="2" fontId="2" fillId="2" borderId="0" xfId="0" applyNumberFormat="1" applyFont="1" applyFill="1" applyBorder="1"/>
    <xf numFmtId="44" fontId="2" fillId="2" borderId="11" xfId="0" applyNumberFormat="1" applyFont="1" applyFill="1" applyBorder="1"/>
    <xf numFmtId="44" fontId="2" fillId="2" borderId="4" xfId="0" applyNumberFormat="1" applyFont="1" applyFill="1" applyBorder="1"/>
    <xf numFmtId="44" fontId="2" fillId="2" borderId="0" xfId="0" applyNumberFormat="1" applyFont="1" applyFill="1" applyBorder="1"/>
    <xf numFmtId="0" fontId="2" fillId="2" borderId="14" xfId="0" applyFont="1" applyFill="1" applyBorder="1"/>
    <xf numFmtId="44" fontId="2" fillId="2" borderId="6" xfId="0" applyNumberFormat="1" applyFont="1" applyFill="1" applyBorder="1"/>
    <xf numFmtId="49" fontId="2" fillId="3" borderId="5" xfId="0" applyNumberFormat="1" applyFont="1" applyFill="1" applyBorder="1"/>
    <xf numFmtId="0" fontId="2" fillId="3" borderId="10" xfId="0" applyFont="1" applyFill="1" applyBorder="1"/>
    <xf numFmtId="2" fontId="2" fillId="3" borderId="10" xfId="0" applyNumberFormat="1" applyFont="1" applyFill="1" applyBorder="1"/>
    <xf numFmtId="0" fontId="2" fillId="3" borderId="6" xfId="0" applyFont="1" applyFill="1" applyBorder="1"/>
    <xf numFmtId="44" fontId="2" fillId="3" borderId="10" xfId="0" applyNumberFormat="1" applyFont="1" applyFill="1" applyBorder="1"/>
    <xf numFmtId="44" fontId="2" fillId="3" borderId="6" xfId="0" applyNumberFormat="1" applyFont="1" applyFill="1" applyBorder="1"/>
    <xf numFmtId="0" fontId="2" fillId="3" borderId="5" xfId="0" applyFont="1" applyFill="1" applyBorder="1"/>
    <xf numFmtId="2" fontId="2" fillId="3" borderId="6" xfId="0" applyNumberFormat="1" applyFont="1" applyFill="1" applyBorder="1"/>
    <xf numFmtId="0" fontId="2" fillId="3" borderId="7" xfId="0" applyFont="1" applyFill="1" applyBorder="1"/>
    <xf numFmtId="49" fontId="2" fillId="3" borderId="3" xfId="0" applyNumberFormat="1" applyFont="1" applyFill="1" applyBorder="1"/>
    <xf numFmtId="0" fontId="2" fillId="3" borderId="11" xfId="0" applyFont="1" applyFill="1" applyBorder="1"/>
    <xf numFmtId="2" fontId="2" fillId="3" borderId="11" xfId="0" applyNumberFormat="1" applyFont="1" applyFill="1" applyBorder="1"/>
    <xf numFmtId="0" fontId="2" fillId="3" borderId="0" xfId="0" applyFont="1" applyFill="1" applyBorder="1"/>
    <xf numFmtId="44" fontId="2" fillId="3" borderId="11" xfId="0" applyNumberFormat="1" applyFont="1" applyFill="1" applyBorder="1"/>
    <xf numFmtId="44" fontId="2" fillId="3" borderId="0" xfId="0" applyNumberFormat="1" applyFont="1" applyFill="1" applyBorder="1"/>
    <xf numFmtId="44" fontId="2" fillId="3" borderId="3" xfId="0" applyNumberFormat="1" applyFont="1" applyFill="1" applyBorder="1"/>
    <xf numFmtId="2" fontId="2" fillId="3" borderId="12" xfId="0" applyNumberFormat="1" applyFont="1" applyFill="1" applyBorder="1"/>
    <xf numFmtId="0" fontId="2" fillId="3" borderId="4" xfId="0" applyFont="1" applyFill="1" applyBorder="1"/>
    <xf numFmtId="0" fontId="2" fillId="3" borderId="3" xfId="0" applyFont="1" applyFill="1" applyBorder="1"/>
    <xf numFmtId="6" fontId="2" fillId="3" borderId="0" xfId="0" applyNumberFormat="1" applyFont="1" applyFill="1" applyBorder="1"/>
    <xf numFmtId="44" fontId="2" fillId="3" borderId="5" xfId="0" applyNumberFormat="1" applyFont="1" applyFill="1" applyBorder="1"/>
    <xf numFmtId="49" fontId="2" fillId="4" borderId="5" xfId="0" applyNumberFormat="1" applyFont="1" applyFill="1" applyBorder="1"/>
    <xf numFmtId="0" fontId="2" fillId="4" borderId="10" xfId="0" applyFont="1" applyFill="1" applyBorder="1"/>
    <xf numFmtId="2" fontId="2" fillId="4" borderId="6" xfId="0" applyNumberFormat="1" applyFont="1" applyFill="1" applyBorder="1"/>
    <xf numFmtId="44" fontId="2" fillId="4" borderId="10" xfId="0" applyNumberFormat="1" applyFont="1" applyFill="1" applyBorder="1"/>
    <xf numFmtId="0" fontId="2" fillId="4" borderId="6" xfId="0" applyFont="1" applyFill="1" applyBorder="1"/>
    <xf numFmtId="49" fontId="2" fillId="4" borderId="3" xfId="0" applyNumberFormat="1" applyFont="1" applyFill="1" applyBorder="1"/>
    <xf numFmtId="0" fontId="2" fillId="4" borderId="11" xfId="0" applyFont="1" applyFill="1" applyBorder="1"/>
    <xf numFmtId="44" fontId="2" fillId="4" borderId="11" xfId="0" applyNumberFormat="1" applyFont="1" applyFill="1" applyBorder="1"/>
    <xf numFmtId="44" fontId="2" fillId="4" borderId="0" xfId="0" applyNumberFormat="1" applyFont="1" applyFill="1" applyBorder="1"/>
    <xf numFmtId="44" fontId="2" fillId="4" borderId="6" xfId="0" applyNumberFormat="1" applyFont="1" applyFill="1" applyBorder="1"/>
    <xf numFmtId="49" fontId="2" fillId="5" borderId="5" xfId="0" applyNumberFormat="1" applyFont="1" applyFill="1" applyBorder="1"/>
    <xf numFmtId="0" fontId="2" fillId="5" borderId="10" xfId="0" applyFont="1" applyFill="1" applyBorder="1"/>
    <xf numFmtId="2" fontId="2" fillId="5" borderId="6" xfId="0" applyNumberFormat="1" applyFont="1" applyFill="1" applyBorder="1"/>
    <xf numFmtId="44" fontId="2" fillId="5" borderId="10" xfId="0" applyNumberFormat="1" applyFont="1" applyFill="1" applyBorder="1"/>
    <xf numFmtId="44" fontId="2" fillId="5" borderId="7" xfId="0" applyNumberFormat="1" applyFont="1" applyFill="1" applyBorder="1"/>
    <xf numFmtId="0" fontId="2" fillId="5" borderId="6" xfId="0" applyFont="1" applyFill="1" applyBorder="1"/>
    <xf numFmtId="0" fontId="2" fillId="5" borderId="13" xfId="0" applyFont="1" applyFill="1" applyBorder="1"/>
    <xf numFmtId="49" fontId="2" fillId="5" borderId="3" xfId="0" applyNumberFormat="1" applyFont="1" applyFill="1" applyBorder="1"/>
    <xf numFmtId="0" fontId="2" fillId="5" borderId="11" xfId="0" applyFont="1" applyFill="1" applyBorder="1"/>
    <xf numFmtId="2" fontId="2" fillId="5" borderId="0" xfId="0" applyNumberFormat="1" applyFont="1" applyFill="1" applyBorder="1"/>
    <xf numFmtId="44" fontId="2" fillId="5" borderId="11" xfId="0" applyNumberFormat="1" applyFont="1" applyFill="1" applyBorder="1"/>
    <xf numFmtId="44" fontId="2" fillId="5" borderId="4" xfId="0" applyNumberFormat="1" applyFont="1" applyFill="1" applyBorder="1"/>
    <xf numFmtId="0" fontId="2" fillId="5" borderId="14" xfId="0" applyFont="1" applyFill="1" applyBorder="1"/>
    <xf numFmtId="2" fontId="2" fillId="4" borderId="10" xfId="0" applyNumberFormat="1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2" fontId="2" fillId="4" borderId="11" xfId="0" applyNumberFormat="1" applyFont="1" applyFill="1" applyBorder="1"/>
    <xf numFmtId="0" fontId="2" fillId="4" borderId="0" xfId="0" applyFont="1" applyFill="1" applyBorder="1"/>
    <xf numFmtId="44" fontId="2" fillId="4" borderId="3" xfId="0" applyNumberFormat="1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6" fontId="2" fillId="4" borderId="0" xfId="0" applyNumberFormat="1" applyFont="1" applyFill="1" applyBorder="1"/>
    <xf numFmtId="44" fontId="2" fillId="4" borderId="5" xfId="0" applyNumberFormat="1" applyFont="1" applyFill="1" applyBorder="1"/>
    <xf numFmtId="0" fontId="1" fillId="5" borderId="11" xfId="0" applyFont="1" applyFill="1" applyBorder="1"/>
    <xf numFmtId="44" fontId="2" fillId="5" borderId="1" xfId="0" applyNumberFormat="1" applyFont="1" applyFill="1" applyBorder="1"/>
    <xf numFmtId="0" fontId="2" fillId="5" borderId="12" xfId="0" applyFont="1" applyFill="1" applyBorder="1"/>
    <xf numFmtId="2" fontId="2" fillId="5" borderId="2" xfId="0" applyNumberFormat="1" applyFont="1" applyFill="1" applyBorder="1"/>
    <xf numFmtId="0" fontId="2" fillId="5" borderId="15" xfId="0" applyFont="1" applyFill="1" applyBorder="1"/>
    <xf numFmtId="0" fontId="1" fillId="5" borderId="3" xfId="0" applyFont="1" applyFill="1" applyBorder="1"/>
    <xf numFmtId="2" fontId="1" fillId="5" borderId="0" xfId="0" applyNumberFormat="1" applyFont="1" applyFill="1" applyBorder="1"/>
    <xf numFmtId="0" fontId="1" fillId="5" borderId="14" xfId="0" applyFont="1" applyFill="1" applyBorder="1"/>
    <xf numFmtId="44" fontId="2" fillId="5" borderId="3" xfId="0" applyNumberFormat="1" applyFont="1" applyFill="1" applyBorder="1"/>
    <xf numFmtId="44" fontId="2" fillId="5" borderId="5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1"/>
  <sheetViews>
    <sheetView tabSelected="1" workbookViewId="0">
      <selection activeCell="A4" sqref="A4:J51"/>
    </sheetView>
  </sheetViews>
  <sheetFormatPr defaultRowHeight="15.6"/>
  <cols>
    <col min="1" max="1" width="6.88671875" style="2" customWidth="1"/>
    <col min="2" max="2" width="41.44140625" style="1" customWidth="1"/>
    <col min="3" max="3" width="6.88671875" style="5" customWidth="1"/>
    <col min="4" max="4" width="17.33203125" style="1" customWidth="1"/>
    <col min="5" max="6" width="17.33203125" style="4" customWidth="1"/>
    <col min="7" max="7" width="17.33203125" style="1" customWidth="1"/>
    <col min="8" max="8" width="19.33203125" style="1" customWidth="1"/>
    <col min="9" max="9" width="6.88671875" style="5" customWidth="1"/>
    <col min="10" max="10" width="42.21875" style="1" customWidth="1"/>
    <col min="11" max="16384" width="8.88671875" style="1"/>
  </cols>
  <sheetData>
    <row r="2" spans="1:10">
      <c r="A2" s="3"/>
      <c r="B2" s="6"/>
      <c r="C2" s="7"/>
      <c r="D2" s="6"/>
      <c r="E2" s="6"/>
      <c r="F2" s="8"/>
      <c r="G2" s="6"/>
      <c r="H2" s="6"/>
      <c r="I2" s="7"/>
      <c r="J2" s="6"/>
    </row>
    <row r="3" spans="1:10" ht="9.6" customHeight="1">
      <c r="A3" s="3"/>
      <c r="B3" s="6"/>
      <c r="C3" s="7"/>
      <c r="D3" s="6"/>
      <c r="E3" s="6"/>
      <c r="F3" s="8"/>
      <c r="G3" s="6"/>
      <c r="H3" s="6"/>
      <c r="I3" s="7"/>
      <c r="J3" s="6"/>
    </row>
    <row r="4" spans="1:10" ht="16.2" thickBot="1">
      <c r="A4" s="12"/>
      <c r="B4" s="13" t="s">
        <v>53</v>
      </c>
      <c r="C4" s="10"/>
      <c r="D4" s="9"/>
      <c r="E4" s="11"/>
      <c r="F4" s="11"/>
      <c r="G4" s="13" t="s">
        <v>54</v>
      </c>
      <c r="H4" s="9"/>
      <c r="I4" s="10"/>
      <c r="J4" s="9"/>
    </row>
    <row r="5" spans="1:10" ht="16.2" thickBot="1">
      <c r="A5" s="15" t="s">
        <v>1</v>
      </c>
      <c r="B5" s="16" t="s">
        <v>11</v>
      </c>
      <c r="C5" s="17" t="s">
        <v>25</v>
      </c>
      <c r="D5" s="16" t="s">
        <v>23</v>
      </c>
      <c r="E5" s="18" t="s">
        <v>5</v>
      </c>
      <c r="F5" s="19" t="s">
        <v>6</v>
      </c>
      <c r="G5" s="20" t="s">
        <v>6</v>
      </c>
      <c r="H5" s="16" t="s">
        <v>15</v>
      </c>
      <c r="I5" s="17" t="s">
        <v>25</v>
      </c>
      <c r="J5" s="21" t="s">
        <v>14</v>
      </c>
    </row>
    <row r="6" spans="1:10">
      <c r="A6" s="22" t="s">
        <v>31</v>
      </c>
      <c r="B6" s="23" t="s">
        <v>49</v>
      </c>
      <c r="C6" s="24">
        <v>1</v>
      </c>
      <c r="D6" s="23" t="s">
        <v>24</v>
      </c>
      <c r="E6" s="25">
        <v>7000000</v>
      </c>
      <c r="F6" s="26">
        <f>E6</f>
        <v>7000000</v>
      </c>
      <c r="G6" s="27">
        <f>57*300*900</f>
        <v>15390000</v>
      </c>
      <c r="H6" s="23" t="s">
        <v>47</v>
      </c>
      <c r="I6" s="24">
        <v>57</v>
      </c>
      <c r="J6" s="28" t="s">
        <v>17</v>
      </c>
    </row>
    <row r="7" spans="1:10">
      <c r="A7" s="22" t="s">
        <v>32</v>
      </c>
      <c r="B7" s="23" t="s">
        <v>0</v>
      </c>
      <c r="C7" s="24">
        <v>1</v>
      </c>
      <c r="D7" s="23" t="s">
        <v>24</v>
      </c>
      <c r="E7" s="25">
        <v>800000</v>
      </c>
      <c r="F7" s="26">
        <f>E7*1.21</f>
        <v>968000</v>
      </c>
      <c r="G7" s="27">
        <f>73*150*900</f>
        <v>9855000</v>
      </c>
      <c r="H7" s="23" t="s">
        <v>48</v>
      </c>
      <c r="I7" s="24">
        <v>73</v>
      </c>
      <c r="J7" s="28" t="s">
        <v>18</v>
      </c>
    </row>
    <row r="8" spans="1:10">
      <c r="A8" s="22" t="s">
        <v>33</v>
      </c>
      <c r="B8" s="23" t="s">
        <v>12</v>
      </c>
      <c r="C8" s="24">
        <v>1</v>
      </c>
      <c r="D8" s="23" t="s">
        <v>24</v>
      </c>
      <c r="E8" s="25">
        <v>250000</v>
      </c>
      <c r="F8" s="26">
        <f>E8*1.21</f>
        <v>302500</v>
      </c>
      <c r="G8" s="27"/>
      <c r="H8" s="23"/>
      <c r="I8" s="24"/>
      <c r="J8" s="28"/>
    </row>
    <row r="9" spans="1:10">
      <c r="A9" s="22" t="s">
        <v>34</v>
      </c>
      <c r="B9" s="23" t="s">
        <v>13</v>
      </c>
      <c r="C9" s="24">
        <v>1</v>
      </c>
      <c r="D9" s="23" t="s">
        <v>24</v>
      </c>
      <c r="E9" s="25">
        <v>500000</v>
      </c>
      <c r="F9" s="26">
        <f>E9*1.21</f>
        <v>605000</v>
      </c>
      <c r="G9" s="27"/>
      <c r="H9" s="23"/>
      <c r="I9" s="24"/>
      <c r="J9" s="28"/>
    </row>
    <row r="10" spans="1:10">
      <c r="A10" s="22" t="s">
        <v>35</v>
      </c>
      <c r="B10" s="23" t="s">
        <v>46</v>
      </c>
      <c r="C10" s="24">
        <v>1</v>
      </c>
      <c r="D10" s="23" t="s">
        <v>24</v>
      </c>
      <c r="E10" s="25">
        <v>200000</v>
      </c>
      <c r="F10" s="26">
        <f>E10*1.21</f>
        <v>242000</v>
      </c>
      <c r="G10" s="27"/>
      <c r="H10" s="23"/>
      <c r="I10" s="24"/>
      <c r="J10" s="28"/>
    </row>
    <row r="11" spans="1:10" ht="16.2" thickBot="1">
      <c r="A11" s="22" t="s">
        <v>36</v>
      </c>
      <c r="B11" s="23" t="s">
        <v>7</v>
      </c>
      <c r="C11" s="24">
        <v>1</v>
      </c>
      <c r="D11" s="23" t="s">
        <v>24</v>
      </c>
      <c r="E11" s="25">
        <v>200000</v>
      </c>
      <c r="F11" s="26">
        <f>E11</f>
        <v>200000</v>
      </c>
      <c r="G11" s="27"/>
      <c r="H11" s="23"/>
      <c r="I11" s="24"/>
      <c r="J11" s="28"/>
    </row>
    <row r="12" spans="1:10" ht="16.2" thickBot="1">
      <c r="A12" s="15"/>
      <c r="B12" s="16" t="s">
        <v>2</v>
      </c>
      <c r="C12" s="17"/>
      <c r="D12" s="16"/>
      <c r="E12" s="18">
        <f>SUM(E6:E11)</f>
        <v>8950000</v>
      </c>
      <c r="F12" s="19">
        <f>SUM(F6:F11)</f>
        <v>9317500</v>
      </c>
      <c r="G12" s="29">
        <f>SUM(G6:G11)</f>
        <v>25245000</v>
      </c>
      <c r="H12" s="16"/>
      <c r="I12" s="17">
        <f>SUM(I6:I11)</f>
        <v>130</v>
      </c>
      <c r="J12" s="21" t="s">
        <v>16</v>
      </c>
    </row>
    <row r="13" spans="1:10">
      <c r="A13" s="12"/>
      <c r="B13" s="13" t="s">
        <v>55</v>
      </c>
      <c r="C13" s="10"/>
      <c r="D13" s="9"/>
      <c r="E13" s="11"/>
      <c r="F13" s="11"/>
      <c r="G13" s="14">
        <f>G12-F12</f>
        <v>15927500</v>
      </c>
      <c r="H13" s="9"/>
      <c r="I13" s="10"/>
      <c r="J13" s="9"/>
    </row>
    <row r="14" spans="1:10" ht="9.6" customHeight="1">
      <c r="A14" s="3"/>
      <c r="B14" s="6"/>
      <c r="C14" s="7"/>
      <c r="D14" s="6"/>
      <c r="E14" s="8"/>
      <c r="F14" s="8"/>
      <c r="G14" s="8"/>
      <c r="H14" s="6"/>
      <c r="I14" s="7"/>
      <c r="J14" s="6"/>
    </row>
    <row r="15" spans="1:10" ht="16.2" thickBot="1">
      <c r="A15" s="12"/>
      <c r="B15" s="13" t="s">
        <v>56</v>
      </c>
      <c r="C15" s="10"/>
      <c r="D15" s="9"/>
      <c r="E15" s="11"/>
      <c r="F15" s="11"/>
      <c r="G15" s="13" t="s">
        <v>57</v>
      </c>
      <c r="H15" s="9"/>
      <c r="I15" s="10"/>
      <c r="J15" s="9"/>
    </row>
    <row r="16" spans="1:10" ht="16.2" thickBot="1">
      <c r="A16" s="30" t="s">
        <v>3</v>
      </c>
      <c r="B16" s="31" t="s">
        <v>10</v>
      </c>
      <c r="C16" s="32" t="s">
        <v>25</v>
      </c>
      <c r="D16" s="33"/>
      <c r="E16" s="34" t="s">
        <v>5</v>
      </c>
      <c r="F16" s="35" t="s">
        <v>6</v>
      </c>
      <c r="G16" s="36" t="s">
        <v>6</v>
      </c>
      <c r="H16" s="96" t="s">
        <v>15</v>
      </c>
      <c r="I16" s="37" t="s">
        <v>25</v>
      </c>
      <c r="J16" s="38"/>
    </row>
    <row r="17" spans="1:10">
      <c r="A17" s="39" t="s">
        <v>37</v>
      </c>
      <c r="B17" s="40" t="s">
        <v>45</v>
      </c>
      <c r="C17" s="41">
        <v>1</v>
      </c>
      <c r="D17" s="42" t="s">
        <v>24</v>
      </c>
      <c r="E17" s="43">
        <f>E12</f>
        <v>8950000</v>
      </c>
      <c r="F17" s="44">
        <f>F12</f>
        <v>9317500</v>
      </c>
      <c r="G17" s="45">
        <f>180*7000*57</f>
        <v>71820000</v>
      </c>
      <c r="H17" s="97" t="s">
        <v>50</v>
      </c>
      <c r="I17" s="46">
        <v>57</v>
      </c>
      <c r="J17" s="47" t="s">
        <v>22</v>
      </c>
    </row>
    <row r="18" spans="1:10">
      <c r="A18" s="39" t="s">
        <v>38</v>
      </c>
      <c r="B18" s="40" t="s">
        <v>19</v>
      </c>
      <c r="C18" s="41">
        <v>57</v>
      </c>
      <c r="D18" s="42" t="s">
        <v>52</v>
      </c>
      <c r="E18" s="43">
        <f>900*724*57</f>
        <v>37141200</v>
      </c>
      <c r="F18" s="44">
        <f>E18*1.21</f>
        <v>44940852</v>
      </c>
      <c r="G18" s="45">
        <f>125*7000*73</f>
        <v>63875000</v>
      </c>
      <c r="H18" s="97" t="s">
        <v>51</v>
      </c>
      <c r="I18" s="41">
        <v>73</v>
      </c>
      <c r="J18" s="47" t="s">
        <v>82</v>
      </c>
    </row>
    <row r="19" spans="1:10">
      <c r="A19" s="39" t="s">
        <v>39</v>
      </c>
      <c r="B19" s="40" t="s">
        <v>20</v>
      </c>
      <c r="C19" s="41">
        <v>73</v>
      </c>
      <c r="D19" s="42" t="s">
        <v>26</v>
      </c>
      <c r="E19" s="43">
        <f>73*510*800</f>
        <v>29784000</v>
      </c>
      <c r="F19" s="44">
        <f>E19*1.21</f>
        <v>36038640</v>
      </c>
      <c r="G19" s="48"/>
      <c r="H19" s="97"/>
      <c r="I19" s="40"/>
      <c r="J19" s="47"/>
    </row>
    <row r="20" spans="1:10">
      <c r="A20" s="39" t="s">
        <v>40</v>
      </c>
      <c r="B20" s="40" t="s">
        <v>8</v>
      </c>
      <c r="C20" s="41">
        <v>1</v>
      </c>
      <c r="D20" s="42" t="s">
        <v>24</v>
      </c>
      <c r="E20" s="43">
        <v>2000000</v>
      </c>
      <c r="F20" s="44">
        <f>E20*1.21</f>
        <v>2420000</v>
      </c>
      <c r="G20" s="45"/>
      <c r="H20" s="97"/>
      <c r="I20" s="41"/>
      <c r="J20" s="47"/>
    </row>
    <row r="21" spans="1:10">
      <c r="A21" s="48" t="s">
        <v>41</v>
      </c>
      <c r="B21" s="40" t="s">
        <v>28</v>
      </c>
      <c r="C21" s="41">
        <v>130</v>
      </c>
      <c r="D21" s="49" t="s">
        <v>27</v>
      </c>
      <c r="E21" s="43">
        <f>130*5000</f>
        <v>650000</v>
      </c>
      <c r="F21" s="44">
        <f>E21*1.21</f>
        <v>786500</v>
      </c>
      <c r="G21" s="45"/>
      <c r="H21" s="97"/>
      <c r="I21" s="41"/>
      <c r="J21" s="47"/>
    </row>
    <row r="22" spans="1:10">
      <c r="A22" s="39" t="s">
        <v>42</v>
      </c>
      <c r="B22" s="40" t="s">
        <v>4</v>
      </c>
      <c r="C22" s="41">
        <v>1</v>
      </c>
      <c r="D22" s="42" t="s">
        <v>24</v>
      </c>
      <c r="E22" s="43">
        <v>1000000</v>
      </c>
      <c r="F22" s="44">
        <f>E22*1.21</f>
        <v>1210000</v>
      </c>
      <c r="G22" s="45"/>
      <c r="H22" s="97"/>
      <c r="I22" s="41"/>
      <c r="J22" s="47"/>
    </row>
    <row r="23" spans="1:10">
      <c r="A23" s="39" t="s">
        <v>43</v>
      </c>
      <c r="B23" s="40" t="s">
        <v>21</v>
      </c>
      <c r="C23" s="41">
        <v>1</v>
      </c>
      <c r="D23" s="42" t="s">
        <v>24</v>
      </c>
      <c r="E23" s="43">
        <v>1200000</v>
      </c>
      <c r="F23" s="44">
        <f>E23</f>
        <v>1200000</v>
      </c>
      <c r="G23" s="45"/>
      <c r="H23" s="97"/>
      <c r="I23" s="41"/>
      <c r="J23" s="47"/>
    </row>
    <row r="24" spans="1:10">
      <c r="A24" s="39" t="s">
        <v>44</v>
      </c>
      <c r="B24" s="40" t="s">
        <v>9</v>
      </c>
      <c r="C24" s="41">
        <v>1</v>
      </c>
      <c r="D24" s="42" t="s">
        <v>24</v>
      </c>
      <c r="E24" s="43">
        <f>130*2000</f>
        <v>260000</v>
      </c>
      <c r="F24" s="44">
        <f>E24*1.21</f>
        <v>314600</v>
      </c>
      <c r="G24" s="45"/>
      <c r="H24" s="97"/>
      <c r="I24" s="41"/>
      <c r="J24" s="47"/>
    </row>
    <row r="25" spans="1:10" ht="16.2" thickBot="1">
      <c r="A25" s="39" t="s">
        <v>74</v>
      </c>
      <c r="B25" s="40" t="s">
        <v>7</v>
      </c>
      <c r="C25" s="41">
        <v>1</v>
      </c>
      <c r="D25" s="42" t="s">
        <v>24</v>
      </c>
      <c r="E25" s="43">
        <v>250000</v>
      </c>
      <c r="F25" s="44">
        <f>E25</f>
        <v>250000</v>
      </c>
      <c r="G25" s="45"/>
      <c r="H25" s="97"/>
      <c r="I25" s="41"/>
      <c r="J25" s="47"/>
    </row>
    <row r="26" spans="1:10" ht="16.2" thickBot="1">
      <c r="A26" s="30"/>
      <c r="B26" s="31" t="s">
        <v>29</v>
      </c>
      <c r="C26" s="32"/>
      <c r="D26" s="33"/>
      <c r="E26" s="34">
        <f>SUM(E17:E25)</f>
        <v>81235200</v>
      </c>
      <c r="F26" s="35">
        <f>SUM(F17:F25)</f>
        <v>96478092</v>
      </c>
      <c r="G26" s="50">
        <f>SUM(G17:G25)</f>
        <v>135695000</v>
      </c>
      <c r="H26" s="96"/>
      <c r="I26" s="32"/>
      <c r="J26" s="38" t="s">
        <v>30</v>
      </c>
    </row>
    <row r="27" spans="1:10">
      <c r="A27" s="12"/>
      <c r="B27" s="13" t="s">
        <v>75</v>
      </c>
      <c r="C27" s="10"/>
      <c r="D27" s="9"/>
      <c r="E27" s="11"/>
      <c r="F27" s="11"/>
      <c r="G27" s="14">
        <f>G26-F26</f>
        <v>39216908</v>
      </c>
      <c r="H27" s="9"/>
      <c r="I27" s="10"/>
      <c r="J27" s="9"/>
    </row>
    <row r="28" spans="1:10" ht="9.6" customHeight="1"/>
    <row r="29" spans="1:10" ht="16.2" thickBot="1">
      <c r="A29" s="12"/>
      <c r="B29" s="13" t="s">
        <v>58</v>
      </c>
      <c r="C29" s="10"/>
      <c r="D29" s="9"/>
      <c r="E29" s="11"/>
      <c r="F29" s="11"/>
      <c r="G29" s="13" t="s">
        <v>59</v>
      </c>
      <c r="H29" s="9"/>
      <c r="I29" s="10"/>
      <c r="J29" s="9"/>
    </row>
    <row r="30" spans="1:10" ht="16.2" thickBot="1">
      <c r="A30" s="61" t="s">
        <v>63</v>
      </c>
      <c r="B30" s="62" t="s">
        <v>11</v>
      </c>
      <c r="C30" s="63" t="s">
        <v>25</v>
      </c>
      <c r="D30" s="62" t="s">
        <v>23</v>
      </c>
      <c r="E30" s="64" t="s">
        <v>5</v>
      </c>
      <c r="F30" s="65" t="s">
        <v>6</v>
      </c>
      <c r="G30" s="66" t="s">
        <v>6</v>
      </c>
      <c r="H30" s="62" t="s">
        <v>15</v>
      </c>
      <c r="I30" s="63" t="s">
        <v>25</v>
      </c>
      <c r="J30" s="67" t="s">
        <v>14</v>
      </c>
    </row>
    <row r="31" spans="1:10">
      <c r="A31" s="68" t="s">
        <v>64</v>
      </c>
      <c r="B31" s="69" t="s">
        <v>49</v>
      </c>
      <c r="C31" s="70">
        <v>1</v>
      </c>
      <c r="D31" s="69" t="s">
        <v>24</v>
      </c>
      <c r="E31" s="71">
        <v>7000000</v>
      </c>
      <c r="F31" s="72">
        <f>E31</f>
        <v>7000000</v>
      </c>
      <c r="G31" s="85">
        <f>80*150*900</f>
        <v>10800000</v>
      </c>
      <c r="H31" s="86" t="s">
        <v>48</v>
      </c>
      <c r="I31" s="87">
        <v>80</v>
      </c>
      <c r="J31" s="88" t="s">
        <v>18</v>
      </c>
    </row>
    <row r="32" spans="1:10">
      <c r="A32" s="68" t="s">
        <v>65</v>
      </c>
      <c r="B32" s="69" t="s">
        <v>0</v>
      </c>
      <c r="C32" s="70">
        <v>1</v>
      </c>
      <c r="D32" s="69" t="s">
        <v>24</v>
      </c>
      <c r="E32" s="71">
        <v>800000</v>
      </c>
      <c r="F32" s="72">
        <f>E32*1.21</f>
        <v>968000</v>
      </c>
      <c r="G32" s="89"/>
      <c r="H32" s="84"/>
      <c r="I32" s="90"/>
      <c r="J32" s="91"/>
    </row>
    <row r="33" spans="1:10">
      <c r="A33" s="68" t="s">
        <v>66</v>
      </c>
      <c r="B33" s="69" t="s">
        <v>12</v>
      </c>
      <c r="C33" s="70">
        <v>1</v>
      </c>
      <c r="D33" s="69" t="s">
        <v>24</v>
      </c>
      <c r="E33" s="71">
        <v>250000</v>
      </c>
      <c r="F33" s="72">
        <f>E33*1.21</f>
        <v>302500</v>
      </c>
      <c r="G33" s="92"/>
      <c r="H33" s="69"/>
      <c r="I33" s="70"/>
      <c r="J33" s="73"/>
    </row>
    <row r="34" spans="1:10">
      <c r="A34" s="68" t="s">
        <v>67</v>
      </c>
      <c r="B34" s="69" t="s">
        <v>13</v>
      </c>
      <c r="C34" s="70">
        <v>1</v>
      </c>
      <c r="D34" s="69" t="s">
        <v>24</v>
      </c>
      <c r="E34" s="71">
        <v>500000</v>
      </c>
      <c r="F34" s="72">
        <f>E34*1.21</f>
        <v>605000</v>
      </c>
      <c r="G34" s="92"/>
      <c r="H34" s="69"/>
      <c r="I34" s="70"/>
      <c r="J34" s="73"/>
    </row>
    <row r="35" spans="1:10">
      <c r="A35" s="68" t="s">
        <v>68</v>
      </c>
      <c r="B35" s="69" t="s">
        <v>46</v>
      </c>
      <c r="C35" s="70">
        <v>1</v>
      </c>
      <c r="D35" s="69" t="s">
        <v>24</v>
      </c>
      <c r="E35" s="71">
        <v>200000</v>
      </c>
      <c r="F35" s="72">
        <f>E35*1.21</f>
        <v>242000</v>
      </c>
      <c r="G35" s="92"/>
      <c r="H35" s="69"/>
      <c r="I35" s="70"/>
      <c r="J35" s="73"/>
    </row>
    <row r="36" spans="1:10" ht="16.2" thickBot="1">
      <c r="A36" s="68" t="s">
        <v>69</v>
      </c>
      <c r="B36" s="69" t="s">
        <v>7</v>
      </c>
      <c r="C36" s="70">
        <v>1</v>
      </c>
      <c r="D36" s="69" t="s">
        <v>24</v>
      </c>
      <c r="E36" s="71">
        <v>200000</v>
      </c>
      <c r="F36" s="72">
        <f>E36</f>
        <v>200000</v>
      </c>
      <c r="G36" s="92"/>
      <c r="H36" s="69"/>
      <c r="I36" s="70"/>
      <c r="J36" s="73"/>
    </row>
    <row r="37" spans="1:10" ht="16.2" thickBot="1">
      <c r="A37" s="61"/>
      <c r="B37" s="62" t="s">
        <v>2</v>
      </c>
      <c r="C37" s="63"/>
      <c r="D37" s="62"/>
      <c r="E37" s="64">
        <f>SUM(E31:E36)</f>
        <v>8950000</v>
      </c>
      <c r="F37" s="65">
        <f>SUM(F31:F36)</f>
        <v>9317500</v>
      </c>
      <c r="G37" s="93">
        <f>SUM(G31:G36)</f>
        <v>10800000</v>
      </c>
      <c r="H37" s="62"/>
      <c r="I37" s="63">
        <f>SUM(I31:I36)</f>
        <v>80</v>
      </c>
      <c r="J37" s="67" t="s">
        <v>16</v>
      </c>
    </row>
    <row r="38" spans="1:10">
      <c r="A38" s="12"/>
      <c r="B38" s="13" t="s">
        <v>60</v>
      </c>
      <c r="C38" s="10"/>
      <c r="D38" s="9"/>
      <c r="E38" s="11"/>
      <c r="F38" s="11"/>
      <c r="G38" s="14">
        <f>G37-F37</f>
        <v>1482500</v>
      </c>
      <c r="H38" s="9"/>
      <c r="I38" s="10"/>
      <c r="J38" s="9"/>
    </row>
    <row r="39" spans="1:10" ht="10.199999999999999" customHeight="1">
      <c r="A39" s="3"/>
      <c r="B39" s="6"/>
      <c r="C39" s="7"/>
      <c r="D39" s="6"/>
      <c r="E39" s="8"/>
      <c r="F39" s="8"/>
      <c r="G39" s="8"/>
      <c r="H39" s="6"/>
      <c r="I39" s="7"/>
      <c r="J39" s="6"/>
    </row>
    <row r="40" spans="1:10" ht="16.2" thickBot="1">
      <c r="A40" s="12"/>
      <c r="B40" s="13" t="s">
        <v>61</v>
      </c>
      <c r="C40" s="10"/>
      <c r="D40" s="9"/>
      <c r="E40" s="11"/>
      <c r="F40" s="11"/>
      <c r="G40" s="13" t="s">
        <v>62</v>
      </c>
      <c r="H40" s="9"/>
      <c r="I40" s="10"/>
      <c r="J40" s="9"/>
    </row>
    <row r="41" spans="1:10" ht="16.2" thickBot="1">
      <c r="A41" s="51" t="s">
        <v>70</v>
      </c>
      <c r="B41" s="52" t="s">
        <v>10</v>
      </c>
      <c r="C41" s="74" t="s">
        <v>25</v>
      </c>
      <c r="D41" s="55"/>
      <c r="E41" s="54" t="s">
        <v>5</v>
      </c>
      <c r="F41" s="60" t="s">
        <v>6</v>
      </c>
      <c r="G41" s="75" t="s">
        <v>6</v>
      </c>
      <c r="H41" s="94" t="s">
        <v>15</v>
      </c>
      <c r="I41" s="53" t="s">
        <v>25</v>
      </c>
      <c r="J41" s="76"/>
    </row>
    <row r="42" spans="1:10">
      <c r="A42" s="56" t="s">
        <v>71</v>
      </c>
      <c r="B42" s="57" t="s">
        <v>45</v>
      </c>
      <c r="C42" s="77">
        <v>1</v>
      </c>
      <c r="D42" s="78" t="s">
        <v>24</v>
      </c>
      <c r="E42" s="58">
        <f>E37</f>
        <v>8950000</v>
      </c>
      <c r="F42" s="59">
        <f>F37</f>
        <v>9317500</v>
      </c>
      <c r="G42" s="79">
        <f>125*7000*80</f>
        <v>70000000</v>
      </c>
      <c r="H42" s="95" t="s">
        <v>51</v>
      </c>
      <c r="I42" s="77">
        <v>80</v>
      </c>
      <c r="J42" s="80" t="s">
        <v>83</v>
      </c>
    </row>
    <row r="43" spans="1:10">
      <c r="A43" s="56" t="s">
        <v>72</v>
      </c>
      <c r="B43" s="57" t="s">
        <v>20</v>
      </c>
      <c r="C43" s="77">
        <v>80</v>
      </c>
      <c r="D43" s="78" t="s">
        <v>26</v>
      </c>
      <c r="E43" s="58">
        <f>80*510*800</f>
        <v>32640000</v>
      </c>
      <c r="F43" s="59">
        <f>E43*1.21</f>
        <v>39494400</v>
      </c>
      <c r="G43" s="81"/>
      <c r="H43" s="95"/>
      <c r="I43" s="57"/>
      <c r="J43" s="80"/>
    </row>
    <row r="44" spans="1:10">
      <c r="A44" s="56" t="s">
        <v>73</v>
      </c>
      <c r="B44" s="57" t="s">
        <v>8</v>
      </c>
      <c r="C44" s="77">
        <v>1</v>
      </c>
      <c r="D44" s="78" t="s">
        <v>24</v>
      </c>
      <c r="E44" s="58">
        <v>2000000</v>
      </c>
      <c r="F44" s="59">
        <f>E44*1.21</f>
        <v>2420000</v>
      </c>
      <c r="G44" s="79"/>
      <c r="H44" s="95"/>
      <c r="I44" s="77"/>
      <c r="J44" s="80"/>
    </row>
    <row r="45" spans="1:10">
      <c r="A45" s="81" t="s">
        <v>77</v>
      </c>
      <c r="B45" s="57" t="s">
        <v>28</v>
      </c>
      <c r="C45" s="77">
        <v>80</v>
      </c>
      <c r="D45" s="82" t="s">
        <v>27</v>
      </c>
      <c r="E45" s="58">
        <f>80*5000</f>
        <v>400000</v>
      </c>
      <c r="F45" s="59">
        <f>E45*1.21</f>
        <v>484000</v>
      </c>
      <c r="G45" s="79"/>
      <c r="H45" s="95"/>
      <c r="I45" s="77"/>
      <c r="J45" s="80"/>
    </row>
    <row r="46" spans="1:10">
      <c r="A46" s="56" t="s">
        <v>78</v>
      </c>
      <c r="B46" s="57" t="s">
        <v>4</v>
      </c>
      <c r="C46" s="77">
        <v>1</v>
      </c>
      <c r="D46" s="78" t="s">
        <v>24</v>
      </c>
      <c r="E46" s="58">
        <v>600000</v>
      </c>
      <c r="F46" s="59">
        <f>E46*1.21</f>
        <v>726000</v>
      </c>
      <c r="G46" s="79"/>
      <c r="H46" s="95"/>
      <c r="I46" s="77"/>
      <c r="J46" s="80"/>
    </row>
    <row r="47" spans="1:10">
      <c r="A47" s="56" t="s">
        <v>79</v>
      </c>
      <c r="B47" s="57" t="s">
        <v>21</v>
      </c>
      <c r="C47" s="77">
        <v>1</v>
      </c>
      <c r="D47" s="78" t="s">
        <v>24</v>
      </c>
      <c r="E47" s="58">
        <v>800000</v>
      </c>
      <c r="F47" s="59">
        <f>E47</f>
        <v>800000</v>
      </c>
      <c r="G47" s="79"/>
      <c r="H47" s="95"/>
      <c r="I47" s="77"/>
      <c r="J47" s="80"/>
    </row>
    <row r="48" spans="1:10">
      <c r="A48" s="56" t="s">
        <v>80</v>
      </c>
      <c r="B48" s="57" t="s">
        <v>9</v>
      </c>
      <c r="C48" s="77">
        <v>1</v>
      </c>
      <c r="D48" s="78" t="s">
        <v>24</v>
      </c>
      <c r="E48" s="58">
        <v>160000</v>
      </c>
      <c r="F48" s="59">
        <f>E48*1.21</f>
        <v>193600</v>
      </c>
      <c r="G48" s="79"/>
      <c r="H48" s="95"/>
      <c r="I48" s="77"/>
      <c r="J48" s="80"/>
    </row>
    <row r="49" spans="1:10" ht="16.2" thickBot="1">
      <c r="A49" s="56" t="s">
        <v>81</v>
      </c>
      <c r="B49" s="57" t="s">
        <v>7</v>
      </c>
      <c r="C49" s="77">
        <v>1</v>
      </c>
      <c r="D49" s="78" t="s">
        <v>24</v>
      </c>
      <c r="E49" s="58">
        <v>200000</v>
      </c>
      <c r="F49" s="59">
        <f>E49</f>
        <v>200000</v>
      </c>
      <c r="G49" s="79"/>
      <c r="H49" s="95"/>
      <c r="I49" s="77"/>
      <c r="J49" s="80"/>
    </row>
    <row r="50" spans="1:10" ht="16.2" thickBot="1">
      <c r="A50" s="51"/>
      <c r="B50" s="52" t="s">
        <v>29</v>
      </c>
      <c r="C50" s="74"/>
      <c r="D50" s="55"/>
      <c r="E50" s="54">
        <f>SUM(E42:E49)</f>
        <v>45750000</v>
      </c>
      <c r="F50" s="60">
        <f>SUM(F42:F49)</f>
        <v>53635500</v>
      </c>
      <c r="G50" s="83">
        <f>SUM(G42:G49)</f>
        <v>70000000</v>
      </c>
      <c r="H50" s="94"/>
      <c r="I50" s="74"/>
      <c r="J50" s="76" t="s">
        <v>30</v>
      </c>
    </row>
    <row r="51" spans="1:10">
      <c r="A51" s="12"/>
      <c r="B51" s="13" t="s">
        <v>76</v>
      </c>
      <c r="C51" s="10"/>
      <c r="D51" s="9"/>
      <c r="E51" s="11"/>
      <c r="F51" s="11"/>
      <c r="G51" s="14">
        <f>G50-F50</f>
        <v>16364500</v>
      </c>
      <c r="H51" s="9"/>
      <c r="I51" s="10"/>
      <c r="J51" s="9"/>
    </row>
  </sheetData>
  <pageMargins left="0.15748031496062992" right="0.11811023622047245" top="0.27559055118110237" bottom="0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</cp:lastModifiedBy>
  <cp:lastPrinted>2022-01-19T15:41:59Z</cp:lastPrinted>
  <dcterms:created xsi:type="dcterms:W3CDTF">2022-01-19T10:43:00Z</dcterms:created>
  <dcterms:modified xsi:type="dcterms:W3CDTF">2022-01-19T15:43:01Z</dcterms:modified>
</cp:coreProperties>
</file>