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15" windowWidth="9720" windowHeight="6030" tabRatio="642" activeTab="1"/>
  </bookViews>
  <sheets>
    <sheet name="Primaria NCRP" sheetId="1" r:id="rId1"/>
    <sheet name="Secundaria NCRP " sheetId="2" r:id="rId2"/>
  </sheets>
  <definedNames/>
  <calcPr fullCalcOnLoad="1"/>
</workbook>
</file>

<file path=xl/comments1.xml><?xml version="1.0" encoding="utf-8"?>
<comments xmlns="http://schemas.openxmlformats.org/spreadsheetml/2006/main">
  <authors>
    <author>fpro</author>
  </authors>
  <commentList>
    <comment ref="F7" authorId="0">
      <text>
        <r>
          <rPr>
            <b/>
            <sz val="12"/>
            <rFont val="Tahoma"/>
            <family val="2"/>
          </rPr>
          <t>Cumplimentar sólo las celdas en azul claro</t>
        </r>
      </text>
    </comment>
    <comment ref="F5" authorId="0">
      <text>
        <r>
          <rPr>
            <b/>
            <sz val="12"/>
            <rFont val="Tahoma"/>
            <family val="2"/>
          </rPr>
          <t>Cumplimentar sólo las celdas en azul claro</t>
        </r>
      </text>
    </comment>
    <comment ref="F9" authorId="0">
      <text>
        <r>
          <rPr>
            <b/>
            <sz val="12"/>
            <rFont val="Tahoma"/>
            <family val="2"/>
          </rPr>
          <t>Según NCRP</t>
        </r>
      </text>
    </comment>
    <comment ref="F11" authorId="0">
      <text>
        <r>
          <rPr>
            <b/>
            <sz val="12"/>
            <rFont val="Tahoma"/>
            <family val="2"/>
          </rPr>
          <t>Según NCRP</t>
        </r>
      </text>
    </comment>
    <comment ref="F13" authorId="0">
      <text>
        <r>
          <rPr>
            <b/>
            <sz val="12"/>
            <rFont val="Tahoma"/>
            <family val="2"/>
          </rPr>
          <t>Según NCRP</t>
        </r>
      </text>
    </comment>
    <comment ref="F15" authorId="0">
      <text>
        <r>
          <rPr>
            <b/>
            <sz val="12"/>
            <rFont val="Tahoma"/>
            <family val="2"/>
          </rPr>
          <t>Según NCRP</t>
        </r>
      </text>
    </comment>
    <comment ref="F17" authorId="0">
      <text>
        <r>
          <rPr>
            <b/>
            <sz val="12"/>
            <rFont val="Tahoma"/>
            <family val="2"/>
          </rPr>
          <t>Según NCRP</t>
        </r>
      </text>
    </comment>
  </commentList>
</comments>
</file>

<file path=xl/comments2.xml><?xml version="1.0" encoding="utf-8"?>
<comments xmlns="http://schemas.openxmlformats.org/spreadsheetml/2006/main">
  <authors>
    <author>fpro</author>
  </authors>
  <commentList>
    <comment ref="F7" authorId="0">
      <text>
        <r>
          <rPr>
            <b/>
            <sz val="12"/>
            <rFont val="Tahoma"/>
            <family val="2"/>
          </rPr>
          <t>Cumplimentar sólo las celdas en azul claro</t>
        </r>
      </text>
    </comment>
    <comment ref="F5" authorId="0">
      <text>
        <r>
          <rPr>
            <b/>
            <sz val="12"/>
            <rFont val="Tahoma"/>
            <family val="2"/>
          </rPr>
          <t>Cumplimentar sólo las celdas en azul claro</t>
        </r>
      </text>
    </comment>
    <comment ref="F9" authorId="0">
      <text>
        <r>
          <rPr>
            <b/>
            <sz val="12"/>
            <rFont val="Tahoma"/>
            <family val="2"/>
          </rPr>
          <t>Según NCRP</t>
        </r>
      </text>
    </comment>
    <comment ref="F11" authorId="0">
      <text>
        <r>
          <rPr>
            <b/>
            <sz val="12"/>
            <rFont val="Tahoma"/>
            <family val="2"/>
          </rPr>
          <t>Según NCRP</t>
        </r>
      </text>
    </comment>
    <comment ref="F13" authorId="0">
      <text>
        <r>
          <rPr>
            <b/>
            <sz val="12"/>
            <rFont val="Tahoma"/>
            <family val="2"/>
          </rPr>
          <t>Según NCRP</t>
        </r>
      </text>
    </comment>
    <comment ref="F15" authorId="0">
      <text>
        <r>
          <rPr>
            <b/>
            <sz val="12"/>
            <rFont val="Tahoma"/>
            <family val="2"/>
          </rPr>
          <t>Según NCRP</t>
        </r>
      </text>
    </comment>
    <comment ref="F17" authorId="0">
      <text>
        <r>
          <rPr>
            <b/>
            <sz val="12"/>
            <rFont val="Tahoma"/>
            <family val="2"/>
          </rPr>
          <t>Según NCRP</t>
        </r>
      </text>
    </comment>
  </commentList>
</comments>
</file>

<file path=xl/sharedStrings.xml><?xml version="1.0" encoding="utf-8"?>
<sst xmlns="http://schemas.openxmlformats.org/spreadsheetml/2006/main" count="220" uniqueCount="52">
  <si>
    <t>FACTOR DE ATENUACIÓN</t>
  </si>
  <si>
    <t>G</t>
  </si>
  <si>
    <t>A</t>
  </si>
  <si>
    <t>Rendimiento (mSv.m2/mA.min)</t>
  </si>
  <si>
    <t>Kvp</t>
  </si>
  <si>
    <t>Hormigón baritado</t>
  </si>
  <si>
    <t>mmPb/KV</t>
  </si>
  <si>
    <t xml:space="preserve">Hormigón </t>
  </si>
  <si>
    <t xml:space="preserve">Ladrillo macizo </t>
  </si>
  <si>
    <t>En negrita valores extrapolados</t>
  </si>
  <si>
    <t>Indice</t>
  </si>
  <si>
    <t>KV1</t>
  </si>
  <si>
    <t>KV2</t>
  </si>
  <si>
    <t>Int.1</t>
  </si>
  <si>
    <t>Int</t>
  </si>
  <si>
    <t>Pb1</t>
  </si>
  <si>
    <t>indice</t>
  </si>
  <si>
    <t>Pb2</t>
  </si>
  <si>
    <t>Espesor equivalente en otros materiales</t>
  </si>
  <si>
    <r>
      <t>Ladrillo macizo de 1,8 g/cm</t>
    </r>
    <r>
      <rPr>
        <vertAlign val="superscript"/>
        <sz val="12"/>
        <color indexed="53"/>
        <rFont val="Times New Roman"/>
        <family val="1"/>
      </rPr>
      <t>3</t>
    </r>
    <r>
      <rPr>
        <sz val="12"/>
        <color indexed="53"/>
        <rFont val="Times New Roman"/>
        <family val="1"/>
      </rPr>
      <t xml:space="preserve">  DIN 6812 (cm)</t>
    </r>
  </si>
  <si>
    <t>Pared</t>
  </si>
  <si>
    <t>Pasillo</t>
  </si>
  <si>
    <r>
      <t>Hormigón baritado de 3,2 g/cm</t>
    </r>
    <r>
      <rPr>
        <vertAlign val="superscript"/>
        <sz val="12"/>
        <color indexed="53"/>
        <rFont val="Times New Roman"/>
        <family val="1"/>
      </rPr>
      <t>3</t>
    </r>
    <r>
      <rPr>
        <sz val="12"/>
        <color indexed="53"/>
        <rFont val="Times New Roman"/>
        <family val="1"/>
      </rPr>
      <t xml:space="preserve">  DIN 6812 (cm)</t>
    </r>
  </si>
  <si>
    <r>
      <t>Hormigón  de 2,3 g/cm</t>
    </r>
    <r>
      <rPr>
        <vertAlign val="superscript"/>
        <sz val="12"/>
        <color indexed="53"/>
        <rFont val="Times New Roman"/>
        <family val="1"/>
      </rPr>
      <t>3</t>
    </r>
    <r>
      <rPr>
        <sz val="12"/>
        <color indexed="53"/>
        <rFont val="Times New Roman"/>
        <family val="1"/>
      </rPr>
      <t xml:space="preserve">  DIN 6812 (cm)</t>
    </r>
  </si>
  <si>
    <t>EQUIVALENCIA DE MATERIALES PARA RX DIRECTOS</t>
  </si>
  <si>
    <t>Equivalencias obtenidas por interpolación usando las tablas de la norma DIN 6812.</t>
  </si>
  <si>
    <t>ESPESOR PLOMO (NCRP) (mm)</t>
  </si>
  <si>
    <t>alfa</t>
  </si>
  <si>
    <t>beta</t>
  </si>
  <si>
    <t>gamma</t>
  </si>
  <si>
    <t xml:space="preserve">X = </t>
  </si>
  <si>
    <t>ESPESOR Hormigón (NCRP) (cm)</t>
  </si>
  <si>
    <t>Rad Room (all barriers)</t>
  </si>
  <si>
    <t>Rad Room (Chest Bucky)</t>
  </si>
  <si>
    <t>Rad Room (Flor or other barriers)</t>
  </si>
  <si>
    <t>Fluoroscopy Tube (R&amp;F room)</t>
  </si>
  <si>
    <t>Rad Tube (R&amp;F room)</t>
  </si>
  <si>
    <t>Chest Room</t>
  </si>
  <si>
    <t>Mamo Room</t>
  </si>
  <si>
    <t>Cardiac Angiography</t>
  </si>
  <si>
    <t>Peripheral Angiography</t>
  </si>
  <si>
    <t>Pb</t>
  </si>
  <si>
    <t>Hormigón</t>
  </si>
  <si>
    <t>Tensión  máxima o tipo de sala</t>
  </si>
  <si>
    <t>KVp/Sala</t>
  </si>
  <si>
    <t>EQUIVALENCIA DE MATERIALES PARA RX SECUNDARIOS</t>
  </si>
  <si>
    <t>ESPESOR Yeso (NCRP) (cm)</t>
  </si>
  <si>
    <t>Yeso</t>
  </si>
  <si>
    <t>Acero</t>
  </si>
  <si>
    <t>Vidrío</t>
  </si>
  <si>
    <t>ESPESOR Vidrío (NCRP) (mm)</t>
  </si>
  <si>
    <t>ESPESOR Acero (NCRP) (mm)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</si>
</sst>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E+00"/>
    <numFmt numFmtId="189" formatCode="0E+00"/>
  </numFmts>
  <fonts count="21">
    <font>
      <sz val="12"/>
      <name val="Times New Roman"/>
      <family val="0"/>
    </font>
    <font>
      <sz val="12"/>
      <name val="Symbol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7"/>
      <name val="Times New Roman"/>
      <family val="1"/>
    </font>
    <font>
      <sz val="12"/>
      <color indexed="57"/>
      <name val="Times New Roman"/>
      <family val="1"/>
    </font>
    <font>
      <b/>
      <i/>
      <sz val="12"/>
      <color indexed="57"/>
      <name val="Times New Roman"/>
      <family val="1"/>
    </font>
    <font>
      <sz val="14"/>
      <name val="Times New Roman"/>
      <family val="1"/>
    </font>
    <font>
      <b/>
      <u val="single"/>
      <sz val="12"/>
      <color indexed="53"/>
      <name val="Times New Roman"/>
      <family val="1"/>
    </font>
    <font>
      <sz val="12"/>
      <color indexed="53"/>
      <name val="Times New Roman"/>
      <family val="1"/>
    </font>
    <font>
      <vertAlign val="superscript"/>
      <sz val="12"/>
      <color indexed="53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4"/>
      <color indexed="10"/>
      <name val="Times New Roman"/>
      <family val="1"/>
    </font>
    <font>
      <b/>
      <sz val="14"/>
      <color indexed="60"/>
      <name val="Times New Roman"/>
      <family val="1"/>
    </font>
    <font>
      <sz val="10"/>
      <name val="Times New Roman"/>
      <family val="0"/>
    </font>
    <font>
      <b/>
      <sz val="12"/>
      <name val="Tahoma"/>
      <family val="2"/>
    </font>
    <font>
      <sz val="8"/>
      <name val="Times New Roman"/>
      <family val="0"/>
    </font>
    <font>
      <sz val="11"/>
      <name val="Calibri"/>
      <family val="2"/>
    </font>
    <font>
      <sz val="8"/>
      <name val="Tahoma"/>
      <family val="2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1" fontId="2" fillId="2" borderId="1" xfId="0" applyNumberFormat="1" applyFont="1" applyFill="1" applyBorder="1" applyAlignment="1" applyProtection="1">
      <alignment horizontal="center"/>
      <protection locked="0"/>
    </xf>
    <xf numFmtId="2" fontId="13" fillId="3" borderId="1" xfId="0" applyNumberFormat="1" applyFont="1" applyFill="1" applyBorder="1" applyAlignment="1" applyProtection="1">
      <alignment horizontal="center"/>
      <protection hidden="1"/>
    </xf>
    <xf numFmtId="187" fontId="14" fillId="3" borderId="1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3" fillId="0" borderId="0" xfId="0" applyNumberFormat="1" applyFont="1" applyFill="1" applyBorder="1" applyAlignment="1" applyProtection="1">
      <alignment horizontal="center"/>
      <protection hidden="1"/>
    </xf>
    <xf numFmtId="11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8" fillId="0" borderId="1" xfId="0" applyFont="1" applyBorder="1" applyAlignment="1" applyProtection="1">
      <alignment horizontal="center"/>
      <protection locked="0"/>
    </xf>
    <xf numFmtId="185" fontId="18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184" fontId="0" fillId="0" borderId="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186" fontId="0" fillId="0" borderId="1" xfId="0" applyNumberFormat="1" applyBorder="1" applyAlignment="1">
      <alignment horizontal="center" vertical="center"/>
    </xf>
    <xf numFmtId="186" fontId="0" fillId="0" borderId="1" xfId="0" applyNumberFormat="1" applyBorder="1" applyAlignment="1">
      <alignment horizontal="center"/>
    </xf>
    <xf numFmtId="186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24</xdr:row>
      <xdr:rowOff>57150</xdr:rowOff>
    </xdr:from>
    <xdr:to>
      <xdr:col>3</xdr:col>
      <xdr:colOff>419100</xdr:colOff>
      <xdr:row>36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5488" t="22917" r="53906" b="35156"/>
        <a:stretch>
          <a:fillRect/>
        </a:stretch>
      </xdr:blipFill>
      <xdr:spPr>
        <a:xfrm>
          <a:off x="628650" y="5715000"/>
          <a:ext cx="2009775" cy="3067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561975</xdr:colOff>
      <xdr:row>24</xdr:row>
      <xdr:rowOff>76200</xdr:rowOff>
    </xdr:from>
    <xdr:to>
      <xdr:col>6</xdr:col>
      <xdr:colOff>76200</xdr:colOff>
      <xdr:row>30</xdr:row>
      <xdr:rowOff>171450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1"/>
        <a:srcRect l="25488" t="65495" r="53906" b="17187"/>
        <a:stretch>
          <a:fillRect/>
        </a:stretch>
      </xdr:blipFill>
      <xdr:spPr>
        <a:xfrm>
          <a:off x="2781300" y="5734050"/>
          <a:ext cx="2009775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24</xdr:row>
      <xdr:rowOff>95250</xdr:rowOff>
    </xdr:from>
    <xdr:to>
      <xdr:col>3</xdr:col>
      <xdr:colOff>104775</xdr:colOff>
      <xdr:row>36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rcRect l="25488" t="22917" r="53906" b="35156"/>
        <a:stretch>
          <a:fillRect/>
        </a:stretch>
      </xdr:blipFill>
      <xdr:spPr>
        <a:xfrm>
          <a:off x="314325" y="5676900"/>
          <a:ext cx="2009775" cy="3067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24</xdr:row>
      <xdr:rowOff>114300</xdr:rowOff>
    </xdr:from>
    <xdr:to>
      <xdr:col>5</xdr:col>
      <xdr:colOff>581025</xdr:colOff>
      <xdr:row>31</xdr:row>
      <xdr:rowOff>38100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rcRect l="25488" t="65495" r="53906" b="17187"/>
        <a:stretch>
          <a:fillRect/>
        </a:stretch>
      </xdr:blipFill>
      <xdr:spPr>
        <a:xfrm>
          <a:off x="2466975" y="5695950"/>
          <a:ext cx="2009775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B1:BH66"/>
  <sheetViews>
    <sheetView showGridLines="0" showRowColHeaders="0" zoomScaleSheetLayoutView="100" workbookViewId="0" topLeftCell="B1">
      <selection activeCell="H28" sqref="H28"/>
    </sheetView>
  </sheetViews>
  <sheetFormatPr defaultColWidth="11.00390625" defaultRowHeight="15.75"/>
  <cols>
    <col min="1" max="1" width="7.125" style="1" customWidth="1"/>
    <col min="6" max="6" width="10.75390625" style="0" customWidth="1"/>
    <col min="7" max="7" width="10.625" style="0" customWidth="1"/>
    <col min="8" max="8" width="6.375" style="0" customWidth="1"/>
    <col min="9" max="9" width="9.00390625" style="24" hidden="1" customWidth="1"/>
    <col min="10" max="10" width="11.75390625" style="24" hidden="1" customWidth="1"/>
    <col min="11" max="11" width="26.75390625" style="24" hidden="1" customWidth="1"/>
    <col min="12" max="12" width="9.125" style="24" hidden="1" customWidth="1"/>
    <col min="13" max="13" width="10.25390625" style="24" hidden="1" customWidth="1"/>
    <col min="14" max="14" width="10.00390625" style="24" hidden="1" customWidth="1"/>
    <col min="15" max="15" width="0" style="24" hidden="1" customWidth="1"/>
    <col min="16" max="16" width="9.75390625" style="24" hidden="1" customWidth="1"/>
    <col min="17" max="17" width="11.50390625" style="24" hidden="1" customWidth="1"/>
    <col min="18" max="18" width="10.25390625" style="24" hidden="1" customWidth="1"/>
    <col min="19" max="19" width="11.75390625" style="24" hidden="1" customWidth="1"/>
    <col min="20" max="20" width="9.50390625" style="24" hidden="1" customWidth="1"/>
    <col min="21" max="21" width="8.875" style="24" hidden="1" customWidth="1"/>
    <col min="22" max="22" width="11.25390625" style="24" hidden="1" customWidth="1"/>
    <col min="23" max="23" width="10.375" style="24" hidden="1" customWidth="1"/>
    <col min="24" max="24" width="12.125" style="24" hidden="1" customWidth="1"/>
    <col min="25" max="25" width="11.125" style="24" hidden="1" customWidth="1"/>
    <col min="26" max="26" width="12.375" style="24" hidden="1" customWidth="1"/>
    <col min="27" max="27" width="25.375" style="24" hidden="1" customWidth="1"/>
    <col min="28" max="28" width="19.25390625" style="24" hidden="1" customWidth="1"/>
    <col min="29" max="29" width="13.375" style="24" hidden="1" customWidth="1"/>
    <col min="30" max="30" width="14.875" style="24" hidden="1" customWidth="1"/>
    <col min="31" max="31" width="18.875" style="24" hidden="1" customWidth="1"/>
    <col min="32" max="32" width="18.25390625" style="24" hidden="1" customWidth="1"/>
    <col min="33" max="34" width="6.75390625" style="24" hidden="1" customWidth="1"/>
    <col min="35" max="35" width="6.375" style="24" hidden="1" customWidth="1"/>
    <col min="36" max="36" width="4.75390625" style="3" hidden="1" customWidth="1"/>
    <col min="37" max="37" width="5.50390625" style="3" hidden="1" customWidth="1"/>
    <col min="38" max="38" width="5.00390625" style="3" hidden="1" customWidth="1"/>
    <col min="39" max="39" width="5.625" style="3" hidden="1" customWidth="1"/>
    <col min="40" max="40" width="7.25390625" style="3" hidden="1" customWidth="1"/>
    <col min="41" max="41" width="7.00390625" style="3" hidden="1" customWidth="1"/>
    <col min="42" max="42" width="6.25390625" style="3" hidden="1" customWidth="1"/>
    <col min="43" max="43" width="6.625" style="3" hidden="1" customWidth="1"/>
    <col min="44" max="44" width="6.50390625" style="3" hidden="1" customWidth="1"/>
    <col min="45" max="45" width="6.375" style="3" hidden="1" customWidth="1"/>
    <col min="46" max="46" width="7.125" style="3" hidden="1" customWidth="1"/>
    <col min="47" max="47" width="5.625" style="3" hidden="1" customWidth="1"/>
    <col min="48" max="48" width="6.125" style="3" hidden="1" customWidth="1"/>
    <col min="49" max="49" width="6.25390625" style="3" hidden="1" customWidth="1"/>
    <col min="50" max="50" width="6.75390625" style="3" hidden="1" customWidth="1"/>
    <col min="51" max="51" width="6.375" style="3" hidden="1" customWidth="1"/>
    <col min="52" max="52" width="6.75390625" style="3" hidden="1" customWidth="1"/>
    <col min="53" max="53" width="3.75390625" style="3" hidden="1" customWidth="1"/>
    <col min="54" max="54" width="6.125" style="3" hidden="1" customWidth="1"/>
    <col min="55" max="55" width="6.50390625" style="3" hidden="1" customWidth="1"/>
    <col min="56" max="56" width="6.375" style="3" hidden="1" customWidth="1"/>
    <col min="57" max="57" width="6.375" style="0" hidden="1" customWidth="1"/>
    <col min="58" max="58" width="15.625" style="0" hidden="1" customWidth="1"/>
    <col min="59" max="76" width="0" style="0" hidden="1" customWidth="1"/>
  </cols>
  <sheetData>
    <row r="1" spans="8:37" ht="24.75" customHeight="1">
      <c r="H1" s="3"/>
      <c r="J1" s="24" t="s">
        <v>3</v>
      </c>
      <c r="AJ1" s="7"/>
      <c r="AK1" s="7"/>
    </row>
    <row r="2" spans="2:56" ht="15.75">
      <c r="B2" s="47" t="s">
        <v>24</v>
      </c>
      <c r="C2" s="47"/>
      <c r="D2" s="47"/>
      <c r="E2" s="47"/>
      <c r="F2" s="47"/>
      <c r="G2" s="47"/>
      <c r="H2" s="3"/>
      <c r="I2" s="24" t="s">
        <v>10</v>
      </c>
      <c r="K2" s="24">
        <v>1</v>
      </c>
      <c r="L2" s="24">
        <v>2</v>
      </c>
      <c r="M2" s="24">
        <v>3</v>
      </c>
      <c r="N2" s="24">
        <v>4</v>
      </c>
      <c r="O2" s="24">
        <v>5</v>
      </c>
      <c r="P2" s="24">
        <v>6</v>
      </c>
      <c r="Q2" s="24">
        <v>7</v>
      </c>
      <c r="R2" s="24">
        <v>8</v>
      </c>
      <c r="S2" s="24">
        <v>9</v>
      </c>
      <c r="T2" s="24">
        <v>10</v>
      </c>
      <c r="U2" s="24">
        <v>11</v>
      </c>
      <c r="AL2" s="3" t="s">
        <v>11</v>
      </c>
      <c r="AM2" s="3" t="s">
        <v>12</v>
      </c>
      <c r="BB2"/>
      <c r="BC2"/>
      <c r="BD2"/>
    </row>
    <row r="3" spans="2:56" ht="15" customHeight="1">
      <c r="B3" s="8"/>
      <c r="C3" s="8"/>
      <c r="D3" s="8"/>
      <c r="E3" s="8"/>
      <c r="F3" s="8"/>
      <c r="H3" s="3"/>
      <c r="I3" s="24">
        <v>1</v>
      </c>
      <c r="J3" s="25" t="s">
        <v>4</v>
      </c>
      <c r="K3" s="25">
        <v>50</v>
      </c>
      <c r="L3" s="25">
        <v>60</v>
      </c>
      <c r="M3" s="25">
        <v>70</v>
      </c>
      <c r="N3" s="25">
        <v>80</v>
      </c>
      <c r="O3" s="25">
        <v>90</v>
      </c>
      <c r="P3" s="25">
        <v>100</v>
      </c>
      <c r="Q3" s="25">
        <v>110</v>
      </c>
      <c r="R3" s="25">
        <v>120</v>
      </c>
      <c r="S3" s="25">
        <v>130</v>
      </c>
      <c r="T3" s="25">
        <v>140</v>
      </c>
      <c r="U3" s="25">
        <v>150</v>
      </c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L3" s="3">
        <f>LOOKUP(F5,K3:U3,K2:U2)</f>
        <v>8</v>
      </c>
      <c r="AM3" s="3">
        <f>AL3+1</f>
        <v>9</v>
      </c>
      <c r="BB3"/>
      <c r="BC3"/>
      <c r="BD3"/>
    </row>
    <row r="4" spans="2:57" ht="15.75">
      <c r="B4" s="17"/>
      <c r="I4" s="24">
        <v>2</v>
      </c>
      <c r="J4" s="27" t="s">
        <v>1</v>
      </c>
      <c r="K4" s="25">
        <v>1.8</v>
      </c>
      <c r="L4" s="25">
        <v>2.8</v>
      </c>
      <c r="M4" s="25">
        <v>3.8</v>
      </c>
      <c r="N4" s="25">
        <v>5</v>
      </c>
      <c r="O4" s="25">
        <v>6.2</v>
      </c>
      <c r="P4" s="25">
        <v>7.5</v>
      </c>
      <c r="Q4" s="25">
        <v>9</v>
      </c>
      <c r="R4" s="25">
        <v>10.2</v>
      </c>
      <c r="S4" s="25">
        <v>12</v>
      </c>
      <c r="T4" s="25">
        <v>13</v>
      </c>
      <c r="U4" s="25">
        <v>14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L4" s="3">
        <f>LOOKUP(AL3,K2:U2,K3:U3)</f>
        <v>120</v>
      </c>
      <c r="AM4" s="3">
        <f>LOOKUP(AM3,K2:U2,K3:U3)</f>
        <v>130</v>
      </c>
      <c r="BB4"/>
      <c r="BC4" s="11" t="s">
        <v>20</v>
      </c>
      <c r="BD4" s="51"/>
      <c r="BE4" s="51"/>
    </row>
    <row r="5" spans="2:60" ht="15.75">
      <c r="B5" s="48" t="s">
        <v>43</v>
      </c>
      <c r="C5" s="48"/>
      <c r="D5" s="48"/>
      <c r="E5" s="2" t="s">
        <v>44</v>
      </c>
      <c r="F5" s="19">
        <f>I22</f>
        <v>120</v>
      </c>
      <c r="AO5" s="3">
        <f>LOOKUP(AL4,K3:U3,K4:U4)</f>
        <v>10.2</v>
      </c>
      <c r="AP5" s="3">
        <f>LOOKUP(AM4,K3:U3,K4:U4)</f>
        <v>12</v>
      </c>
      <c r="BF5" s="12" t="s">
        <v>21</v>
      </c>
      <c r="BG5" s="51"/>
      <c r="BH5" s="51"/>
    </row>
    <row r="6" spans="2:60" ht="15.75">
      <c r="B6" s="54"/>
      <c r="C6" s="54"/>
      <c r="D6" s="54"/>
      <c r="E6" s="54"/>
      <c r="F6" s="54"/>
      <c r="BF6" s="11" t="s">
        <v>2</v>
      </c>
      <c r="BG6" s="52"/>
      <c r="BH6" s="52"/>
    </row>
    <row r="7" spans="2:26" ht="15.75">
      <c r="B7" s="53" t="s">
        <v>0</v>
      </c>
      <c r="C7" s="53"/>
      <c r="D7" s="53"/>
      <c r="E7" s="9" t="s">
        <v>2</v>
      </c>
      <c r="F7" s="14">
        <v>400</v>
      </c>
      <c r="L7" s="40" t="s">
        <v>41</v>
      </c>
      <c r="M7" s="41"/>
      <c r="N7" s="42"/>
      <c r="O7" s="40" t="s">
        <v>42</v>
      </c>
      <c r="P7" s="41"/>
      <c r="Q7" s="42"/>
      <c r="R7" s="40" t="s">
        <v>47</v>
      </c>
      <c r="S7" s="41"/>
      <c r="T7" s="42"/>
      <c r="U7" s="40" t="s">
        <v>48</v>
      </c>
      <c r="V7" s="41"/>
      <c r="W7" s="42"/>
      <c r="X7" s="40" t="s">
        <v>49</v>
      </c>
      <c r="Y7" s="41"/>
      <c r="Z7" s="42"/>
    </row>
    <row r="8" spans="2:26" ht="15.75">
      <c r="B8" s="20"/>
      <c r="C8" s="20"/>
      <c r="D8" s="20"/>
      <c r="E8" s="9"/>
      <c r="F8" s="23"/>
      <c r="L8" s="28" t="s">
        <v>27</v>
      </c>
      <c r="M8" s="28" t="s">
        <v>28</v>
      </c>
      <c r="N8" s="28" t="s">
        <v>29</v>
      </c>
      <c r="O8" s="28" t="s">
        <v>27</v>
      </c>
      <c r="P8" s="28" t="s">
        <v>28</v>
      </c>
      <c r="Q8" s="28" t="s">
        <v>29</v>
      </c>
      <c r="R8" s="28" t="s">
        <v>27</v>
      </c>
      <c r="S8" s="28" t="s">
        <v>28</v>
      </c>
      <c r="T8" s="28" t="s">
        <v>29</v>
      </c>
      <c r="U8" s="28" t="s">
        <v>27</v>
      </c>
      <c r="V8" s="28" t="s">
        <v>28</v>
      </c>
      <c r="W8" s="28" t="s">
        <v>29</v>
      </c>
      <c r="X8" s="28" t="s">
        <v>27</v>
      </c>
      <c r="Y8" s="28" t="s">
        <v>28</v>
      </c>
      <c r="Z8" s="28" t="s">
        <v>29</v>
      </c>
    </row>
    <row r="9" spans="2:26" ht="19.5" customHeight="1">
      <c r="B9" s="43" t="s">
        <v>26</v>
      </c>
      <c r="C9" s="43"/>
      <c r="D9" s="43"/>
      <c r="E9" s="43"/>
      <c r="F9" s="15">
        <f>M11</f>
        <v>1.5344120461215585</v>
      </c>
      <c r="L9" s="29">
        <f aca="true" t="shared" si="0" ref="L9:Q9">LOOKUP($I$21,$J$23:$J$45,L23:L45)</f>
        <v>2.246</v>
      </c>
      <c r="M9" s="29">
        <f t="shared" si="0"/>
        <v>8.95</v>
      </c>
      <c r="N9" s="29">
        <f t="shared" si="0"/>
        <v>0.5873</v>
      </c>
      <c r="O9" s="29">
        <f t="shared" si="0"/>
        <v>0.03566</v>
      </c>
      <c r="P9" s="29">
        <f t="shared" si="0"/>
        <v>0.07109</v>
      </c>
      <c r="Q9" s="29">
        <f t="shared" si="0"/>
        <v>0.6073</v>
      </c>
      <c r="R9" s="29">
        <f>LOOKUP($I$21,$J$23:$J$45,R23:R45)</f>
        <v>0.01235</v>
      </c>
      <c r="S9" s="29">
        <f>LOOKUP($I$21,$J$23:$J$45,S23:S45)</f>
        <v>0.03047</v>
      </c>
      <c r="T9" s="29">
        <f>LOOKUP($I$21,$J$23:$J$45,T23:T45)</f>
        <v>0.9566</v>
      </c>
      <c r="U9" s="29">
        <f aca="true" t="shared" si="1" ref="U9:Z9">LOOKUP($I$21,$J$23:$J$45,U23:U45)</f>
        <v>0.2336</v>
      </c>
      <c r="V9" s="29">
        <f t="shared" si="1"/>
        <v>1.797</v>
      </c>
      <c r="W9" s="29">
        <f t="shared" si="1"/>
        <v>0.8116</v>
      </c>
      <c r="X9" s="29">
        <f t="shared" si="1"/>
        <v>0.03758</v>
      </c>
      <c r="Y9" s="29">
        <f t="shared" si="1"/>
        <v>0.06808</v>
      </c>
      <c r="Z9" s="29">
        <f t="shared" si="1"/>
        <v>1.031</v>
      </c>
    </row>
    <row r="10" spans="2:6" ht="18.75">
      <c r="B10" s="21"/>
      <c r="C10" s="21"/>
      <c r="D10" s="21"/>
      <c r="E10" s="21"/>
      <c r="F10" s="22"/>
    </row>
    <row r="11" spans="2:33" ht="21" customHeight="1">
      <c r="B11" s="43" t="s">
        <v>31</v>
      </c>
      <c r="C11" s="43"/>
      <c r="D11" s="43"/>
      <c r="E11" s="43"/>
      <c r="F11" s="15">
        <f>P11/10</f>
        <v>11.974505943547879</v>
      </c>
      <c r="H11" s="3"/>
      <c r="I11" s="26"/>
      <c r="L11" s="30" t="s">
        <v>30</v>
      </c>
      <c r="M11" s="26">
        <f>(1/(L9*N9))*LN(((((1/$F$7)^(-N9))+(M9/L9))/((1+(M9/L9)))))</f>
        <v>1.5344120461215585</v>
      </c>
      <c r="O11" s="31" t="s">
        <v>30</v>
      </c>
      <c r="P11" s="25">
        <f>(1/(O9*Q9))*LN(((((1/$F$7)^(-Q9))+(P9/O9))/((1+(P9/O9)))))</f>
        <v>119.74505943547878</v>
      </c>
      <c r="Q11" s="26"/>
      <c r="R11" s="31" t="s">
        <v>30</v>
      </c>
      <c r="S11" s="25">
        <f>(1/(R9*T9))*LN(((((1/$F$7)^(-T9))+(S9/R9))/((1+(S9/R9)))))</f>
        <v>380.5696507609116</v>
      </c>
      <c r="T11" s="26"/>
      <c r="U11" s="31" t="s">
        <v>30</v>
      </c>
      <c r="V11" s="25">
        <f>(1/(U9*W9))*LN(((((1/$F$7)^(-W9))+(V9/U9))/((1+(V9/U9)))))</f>
        <v>14.546977698109657</v>
      </c>
      <c r="W11" s="26"/>
      <c r="X11" s="31" t="s">
        <v>30</v>
      </c>
      <c r="Y11" s="25">
        <f>(1/(X9*Z9))*LN(((((1/$F$7)^(-Z9))+(Y9/X9))/((1+(Y9/X9)))))</f>
        <v>132.8481729111985</v>
      </c>
      <c r="Z11" s="26"/>
      <c r="AA11" s="26"/>
      <c r="AB11" s="26"/>
      <c r="AC11" s="26"/>
      <c r="AD11" s="26"/>
      <c r="AE11" s="26"/>
      <c r="AF11" s="26"/>
      <c r="AG11" s="26"/>
    </row>
    <row r="12" spans="2:33" ht="21" customHeight="1">
      <c r="B12" s="21"/>
      <c r="C12" s="21"/>
      <c r="D12" s="21"/>
      <c r="E12" s="21"/>
      <c r="F12" s="22"/>
      <c r="H12" s="3"/>
      <c r="I12" s="26"/>
      <c r="L12" s="30"/>
      <c r="M12" s="26"/>
      <c r="O12" s="30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2:33" ht="21" customHeight="1">
      <c r="B13" s="43" t="s">
        <v>46</v>
      </c>
      <c r="C13" s="43"/>
      <c r="D13" s="43"/>
      <c r="E13" s="43"/>
      <c r="F13" s="15">
        <f>S11/10</f>
        <v>38.05696507609116</v>
      </c>
      <c r="H13" s="3"/>
      <c r="I13" s="26"/>
      <c r="L13" s="30"/>
      <c r="M13" s="26"/>
      <c r="O13" s="30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2:33" ht="21" customHeight="1">
      <c r="B14" s="21"/>
      <c r="C14" s="21"/>
      <c r="D14" s="21"/>
      <c r="E14" s="21"/>
      <c r="F14" s="22"/>
      <c r="H14" s="3"/>
      <c r="I14" s="26"/>
      <c r="L14" s="30"/>
      <c r="M14" s="26"/>
      <c r="O14" s="30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2:33" ht="21" customHeight="1">
      <c r="B15" s="43" t="s">
        <v>51</v>
      </c>
      <c r="C15" s="43"/>
      <c r="D15" s="43"/>
      <c r="E15" s="43"/>
      <c r="F15" s="15">
        <f>V11</f>
        <v>14.546977698109657</v>
      </c>
      <c r="H15" s="3"/>
      <c r="I15" s="26"/>
      <c r="L15" s="30"/>
      <c r="M15" s="26"/>
      <c r="O15" s="30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2:33" ht="21" customHeight="1">
      <c r="B16" s="21"/>
      <c r="C16" s="21"/>
      <c r="D16" s="21"/>
      <c r="E16" s="21"/>
      <c r="F16" s="22"/>
      <c r="H16" s="3"/>
      <c r="I16" s="26"/>
      <c r="L16" s="30"/>
      <c r="M16" s="26"/>
      <c r="O16" s="30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2:33" ht="21" customHeight="1">
      <c r="B17" s="43" t="s">
        <v>50</v>
      </c>
      <c r="C17" s="43"/>
      <c r="D17" s="43"/>
      <c r="E17" s="43"/>
      <c r="F17" s="15">
        <f>Y11</f>
        <v>132.8481729111985</v>
      </c>
      <c r="H17" s="3"/>
      <c r="I17" s="26"/>
      <c r="L17" s="30"/>
      <c r="M17" s="26"/>
      <c r="O17" s="30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2:33" ht="21" customHeight="1">
      <c r="B18" s="21"/>
      <c r="C18" s="21"/>
      <c r="D18" s="21"/>
      <c r="E18" s="21"/>
      <c r="F18" s="22"/>
      <c r="H18" s="3"/>
      <c r="I18" s="26"/>
      <c r="L18" s="30"/>
      <c r="M18" s="26"/>
      <c r="O18" s="30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8:43" ht="15.75">
      <c r="H19" s="3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Q19" s="3" t="s">
        <v>5</v>
      </c>
    </row>
    <row r="20" spans="2:52" ht="15.75">
      <c r="B20" s="13" t="s">
        <v>18</v>
      </c>
      <c r="C20" s="13"/>
      <c r="D20" s="13"/>
      <c r="E20" s="13"/>
      <c r="F20" s="13"/>
      <c r="H20" s="3"/>
      <c r="I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P20" s="3" t="s">
        <v>16</v>
      </c>
      <c r="AQ20" s="46">
        <v>1</v>
      </c>
      <c r="AR20" s="46"/>
      <c r="AS20" s="3">
        <v>2</v>
      </c>
      <c r="AT20" s="3">
        <v>3</v>
      </c>
      <c r="AU20" s="3">
        <v>4</v>
      </c>
      <c r="AY20" s="3" t="s">
        <v>11</v>
      </c>
      <c r="AZ20" s="3" t="s">
        <v>12</v>
      </c>
    </row>
    <row r="21" spans="2:52" ht="19.5">
      <c r="B21" s="44" t="s">
        <v>22</v>
      </c>
      <c r="C21" s="44"/>
      <c r="D21" s="44"/>
      <c r="E21" s="44"/>
      <c r="F21" s="16">
        <f>IF(OR($F$9&lt;0.5,$F$9&gt;4),"",BC24)</f>
        <v>1.7701203444527875</v>
      </c>
      <c r="H21" s="3"/>
      <c r="I21" s="25">
        <v>11</v>
      </c>
      <c r="J21" s="26"/>
      <c r="K21" s="26"/>
      <c r="L21" s="39" t="s">
        <v>41</v>
      </c>
      <c r="M21" s="39"/>
      <c r="N21" s="39"/>
      <c r="O21" s="39" t="s">
        <v>42</v>
      </c>
      <c r="P21" s="39"/>
      <c r="Q21" s="39"/>
      <c r="R21" s="39" t="s">
        <v>47</v>
      </c>
      <c r="S21" s="39"/>
      <c r="T21" s="39"/>
      <c r="U21" s="39" t="s">
        <v>48</v>
      </c>
      <c r="V21" s="39"/>
      <c r="W21" s="39"/>
      <c r="X21" s="39" t="s">
        <v>49</v>
      </c>
      <c r="Y21" s="39"/>
      <c r="Z21" s="39"/>
      <c r="AA21" s="26"/>
      <c r="AB21" s="26"/>
      <c r="AC21" s="26"/>
      <c r="AD21" s="26"/>
      <c r="AE21" s="26"/>
      <c r="AF21" s="26"/>
      <c r="AG21" s="26"/>
      <c r="AP21" s="3">
        <v>1</v>
      </c>
      <c r="AQ21" s="49" t="s">
        <v>6</v>
      </c>
      <c r="AR21" s="50"/>
      <c r="AS21" s="4">
        <v>50</v>
      </c>
      <c r="AT21" s="4">
        <v>100</v>
      </c>
      <c r="AU21" s="4">
        <v>150</v>
      </c>
      <c r="AY21" s="3">
        <f>LOOKUP(AY22,AQ20:AU20,AQ21:AU21)</f>
        <v>100</v>
      </c>
      <c r="AZ21" s="3">
        <f>LOOKUP(AZ22,AQ20:AU20,AQ21:AU21)</f>
        <v>150</v>
      </c>
    </row>
    <row r="22" spans="2:55" ht="19.5">
      <c r="B22" s="44" t="s">
        <v>23</v>
      </c>
      <c r="C22" s="44"/>
      <c r="D22" s="44"/>
      <c r="E22" s="44"/>
      <c r="F22" s="16">
        <f>IF(OR($F$9&lt;0.5,$F$9&gt;4),"",BC35)</f>
        <v>12.527119504402286</v>
      </c>
      <c r="H22" s="3"/>
      <c r="I22" s="24">
        <f>LOOKUP(I21,J23:J45,K23:K45)</f>
        <v>120</v>
      </c>
      <c r="J22" s="26"/>
      <c r="K22" s="26"/>
      <c r="L22" s="28" t="s">
        <v>27</v>
      </c>
      <c r="M22" s="28" t="s">
        <v>28</v>
      </c>
      <c r="N22" s="28" t="s">
        <v>29</v>
      </c>
      <c r="O22" s="28" t="s">
        <v>27</v>
      </c>
      <c r="P22" s="28" t="s">
        <v>28</v>
      </c>
      <c r="Q22" s="28" t="s">
        <v>29</v>
      </c>
      <c r="R22" s="28" t="s">
        <v>27</v>
      </c>
      <c r="S22" s="28" t="s">
        <v>28</v>
      </c>
      <c r="T22" s="28" t="s">
        <v>29</v>
      </c>
      <c r="U22" s="28" t="s">
        <v>27</v>
      </c>
      <c r="V22" s="28" t="s">
        <v>28</v>
      </c>
      <c r="W22" s="28" t="s">
        <v>29</v>
      </c>
      <c r="X22" s="28" t="s">
        <v>27</v>
      </c>
      <c r="Y22" s="28" t="s">
        <v>28</v>
      </c>
      <c r="Z22" s="28" t="s">
        <v>29</v>
      </c>
      <c r="AA22" s="26"/>
      <c r="AB22" s="26"/>
      <c r="AC22" s="26"/>
      <c r="AD22" s="26"/>
      <c r="AE22" s="26"/>
      <c r="AF22" s="26"/>
      <c r="AG22" s="26"/>
      <c r="AP22" s="3">
        <v>2</v>
      </c>
      <c r="AQ22" s="49">
        <v>0.5</v>
      </c>
      <c r="AR22" s="50"/>
      <c r="AS22" s="4">
        <v>1.5</v>
      </c>
      <c r="AT22" s="4">
        <v>0.4</v>
      </c>
      <c r="AU22" s="4">
        <v>0.73</v>
      </c>
      <c r="AX22" s="3" t="s">
        <v>10</v>
      </c>
      <c r="AY22" s="3">
        <f>LOOKUP($F$5,AR21:AU21,AR20:AU20)</f>
        <v>3</v>
      </c>
      <c r="AZ22" s="3">
        <f>AY22+1</f>
        <v>4</v>
      </c>
      <c r="BB22" s="3" t="s">
        <v>13</v>
      </c>
      <c r="BC22" s="3" t="s">
        <v>14</v>
      </c>
    </row>
    <row r="23" spans="2:54" ht="19.5">
      <c r="B23" s="44" t="s">
        <v>19</v>
      </c>
      <c r="C23" s="44"/>
      <c r="D23" s="44"/>
      <c r="E23" s="44"/>
      <c r="F23" s="16">
        <f>IF(OR($F$9&lt;0.5,$F$9&gt;4),"",BC45)</f>
        <v>17.95626721048187</v>
      </c>
      <c r="H23" s="3"/>
      <c r="J23" s="26">
        <v>1</v>
      </c>
      <c r="K23" s="32">
        <v>25</v>
      </c>
      <c r="L23" s="33">
        <v>49.52</v>
      </c>
      <c r="M23" s="33">
        <v>194</v>
      </c>
      <c r="N23" s="33">
        <v>0.3037</v>
      </c>
      <c r="O23" s="33">
        <v>0.3904</v>
      </c>
      <c r="P23" s="33">
        <v>1.645</v>
      </c>
      <c r="Q23" s="33">
        <v>0.2757</v>
      </c>
      <c r="R23" s="56">
        <v>0.1576</v>
      </c>
      <c r="S23" s="56">
        <v>0.7175</v>
      </c>
      <c r="T23" s="56">
        <v>0.3048</v>
      </c>
      <c r="U23" s="56">
        <v>9.364</v>
      </c>
      <c r="V23" s="56">
        <v>41.25</v>
      </c>
      <c r="W23" s="56">
        <v>0.3202</v>
      </c>
      <c r="X23" s="56">
        <v>0.3804</v>
      </c>
      <c r="Y23" s="56">
        <v>1.543</v>
      </c>
      <c r="Z23" s="56">
        <v>0.2869</v>
      </c>
      <c r="AA23" s="26"/>
      <c r="AB23" s="26"/>
      <c r="AC23" s="26"/>
      <c r="AD23" s="26"/>
      <c r="AE23" s="26"/>
      <c r="AF23" s="26"/>
      <c r="AG23" s="26"/>
      <c r="AP23" s="3">
        <v>3</v>
      </c>
      <c r="AQ23" s="49">
        <v>1</v>
      </c>
      <c r="AR23" s="50"/>
      <c r="AS23" s="4">
        <v>3.1</v>
      </c>
      <c r="AT23" s="4">
        <v>0.86</v>
      </c>
      <c r="AU23" s="4">
        <v>1.5</v>
      </c>
      <c r="AV23" s="3" t="s">
        <v>15</v>
      </c>
      <c r="AW23" s="3">
        <f>LOOKUP(AX23,AP21:AP50,AQ21:AQ50)</f>
        <v>1</v>
      </c>
      <c r="AX23" s="3">
        <f>LOOKUP($F$9,AQ22:AR26,AP22:AP26)</f>
        <v>3</v>
      </c>
      <c r="AY23" s="3">
        <f>HLOOKUP(AY21,AQ21:AU50,AX23)</f>
        <v>0.86</v>
      </c>
      <c r="AZ23" s="3">
        <f>HLOOKUP(AZ21,AQ21:AU50,AX23)</f>
        <v>1.5</v>
      </c>
      <c r="BB23" s="3">
        <f>IF($F$5=150,AY23,(((AZ23-AY23)/(AZ21-AY21))*($F$5-AY21))+AY23)</f>
        <v>1.116</v>
      </c>
    </row>
    <row r="24" spans="2:55" ht="15" customHeight="1">
      <c r="B24" s="18" t="s">
        <v>25</v>
      </c>
      <c r="C24" s="8"/>
      <c r="D24" s="8"/>
      <c r="E24" s="8"/>
      <c r="F24" s="8"/>
      <c r="H24" s="3"/>
      <c r="J24" s="26">
        <v>2</v>
      </c>
      <c r="K24" s="32">
        <v>30</v>
      </c>
      <c r="L24" s="33">
        <v>38.8</v>
      </c>
      <c r="M24" s="33">
        <v>178</v>
      </c>
      <c r="N24" s="33">
        <v>0.3473</v>
      </c>
      <c r="O24" s="33">
        <v>0.3173</v>
      </c>
      <c r="P24" s="33">
        <v>1.698</v>
      </c>
      <c r="Q24" s="33">
        <v>0.3593</v>
      </c>
      <c r="R24" s="56">
        <v>0.1208</v>
      </c>
      <c r="S24" s="56">
        <v>0.7043</v>
      </c>
      <c r="T24" s="56">
        <v>0.3613</v>
      </c>
      <c r="U24" s="56">
        <v>7.406</v>
      </c>
      <c r="V24" s="56">
        <v>41.93</v>
      </c>
      <c r="W24" s="56">
        <v>0.3959</v>
      </c>
      <c r="X24" s="56">
        <v>0.3061</v>
      </c>
      <c r="Y24" s="56">
        <v>1.599</v>
      </c>
      <c r="Z24" s="56">
        <v>0.3693</v>
      </c>
      <c r="AA24" s="26"/>
      <c r="AB24" s="26"/>
      <c r="AC24" s="26"/>
      <c r="AD24" s="26"/>
      <c r="AE24" s="26"/>
      <c r="AF24" s="26"/>
      <c r="AG24" s="26"/>
      <c r="AP24" s="3">
        <v>4</v>
      </c>
      <c r="AQ24" s="49">
        <v>2</v>
      </c>
      <c r="AR24" s="50"/>
      <c r="AS24" s="5">
        <v>6.1</v>
      </c>
      <c r="AT24" s="4">
        <v>1.7</v>
      </c>
      <c r="AU24" s="4">
        <v>3.3</v>
      </c>
      <c r="AV24" s="3" t="s">
        <v>17</v>
      </c>
      <c r="AW24" s="3">
        <f>LOOKUP(AX24,AP21:AP50,AQ21:AQ50)</f>
        <v>2</v>
      </c>
      <c r="AX24" s="3">
        <f>AX23+1</f>
        <v>4</v>
      </c>
      <c r="AY24" s="3">
        <f>HLOOKUP(AY21,AQ21:AU50,AX24)</f>
        <v>1.7</v>
      </c>
      <c r="AZ24" s="3">
        <f>HLOOKUP(AZ21,AQ21:AU50,AX24)</f>
        <v>3.3</v>
      </c>
      <c r="BB24" s="3">
        <f>IF($F$5=150,AY24,(((AZ24-AY24)/(AZ21-AY21))*($F$5-AY21))+AY24)</f>
        <v>2.34</v>
      </c>
      <c r="BC24" s="3">
        <f>(((BB24-BB23)/(AW24-AW23))*($F$9-AW23))+BB23</f>
        <v>1.7701203444527875</v>
      </c>
    </row>
    <row r="25" spans="2:47" ht="15.75">
      <c r="B25" s="18"/>
      <c r="H25" s="3"/>
      <c r="J25" s="26">
        <v>3</v>
      </c>
      <c r="K25" s="32">
        <v>35</v>
      </c>
      <c r="L25" s="33">
        <v>29.55</v>
      </c>
      <c r="M25" s="33">
        <v>164.7</v>
      </c>
      <c r="N25" s="33">
        <v>0.3948</v>
      </c>
      <c r="O25" s="33">
        <v>0.2528</v>
      </c>
      <c r="P25" s="33">
        <v>1.807</v>
      </c>
      <c r="Q25" s="33">
        <v>0.4648</v>
      </c>
      <c r="R25" s="56">
        <v>0.08878</v>
      </c>
      <c r="S25" s="56">
        <v>0.6988</v>
      </c>
      <c r="T25" s="56">
        <v>0.4245</v>
      </c>
      <c r="U25" s="56">
        <v>5.716</v>
      </c>
      <c r="V25" s="56">
        <v>43.41</v>
      </c>
      <c r="W25" s="56">
        <v>0.4857</v>
      </c>
      <c r="X25" s="56">
        <v>0.2396</v>
      </c>
      <c r="Y25" s="56">
        <v>1.694</v>
      </c>
      <c r="Z25" s="56">
        <v>0.4683</v>
      </c>
      <c r="AA25" s="26"/>
      <c r="AB25" s="26"/>
      <c r="AC25" s="26"/>
      <c r="AD25" s="26"/>
      <c r="AE25" s="26"/>
      <c r="AF25" s="26"/>
      <c r="AG25" s="26"/>
      <c r="AP25" s="3">
        <v>5</v>
      </c>
      <c r="AQ25" s="49">
        <v>3</v>
      </c>
      <c r="AR25" s="50"/>
      <c r="AS25" s="5">
        <v>8.6</v>
      </c>
      <c r="AT25" s="4">
        <v>2.4</v>
      </c>
      <c r="AU25" s="4">
        <v>5.1</v>
      </c>
    </row>
    <row r="26" spans="8:54" ht="15.75">
      <c r="H26" s="3"/>
      <c r="J26" s="26">
        <v>4</v>
      </c>
      <c r="K26" s="32">
        <v>50</v>
      </c>
      <c r="L26" s="33">
        <v>8.801</v>
      </c>
      <c r="M26" s="33">
        <v>27.28</v>
      </c>
      <c r="N26" s="33">
        <v>0.2957</v>
      </c>
      <c r="O26" s="33">
        <v>0.09032</v>
      </c>
      <c r="P26" s="33">
        <v>0.1712</v>
      </c>
      <c r="Q26" s="33">
        <v>0.2324</v>
      </c>
      <c r="R26" s="56">
        <v>0.03883</v>
      </c>
      <c r="S26" s="56">
        <v>0.0873</v>
      </c>
      <c r="T26" s="56">
        <v>0.5105</v>
      </c>
      <c r="U26" s="56">
        <v>1.817</v>
      </c>
      <c r="V26" s="56">
        <v>4.84</v>
      </c>
      <c r="W26" s="56">
        <v>0.4021</v>
      </c>
      <c r="X26" s="56">
        <v>0.09721</v>
      </c>
      <c r="Y26" s="56">
        <v>0.1799</v>
      </c>
      <c r="Z26" s="56">
        <v>0.4912</v>
      </c>
      <c r="AA26" s="26"/>
      <c r="AB26" s="26"/>
      <c r="AC26" s="26"/>
      <c r="AD26" s="26"/>
      <c r="AE26" s="26"/>
      <c r="AF26" s="26"/>
      <c r="AG26" s="26"/>
      <c r="AP26" s="3">
        <v>6</v>
      </c>
      <c r="AQ26" s="49">
        <v>4</v>
      </c>
      <c r="AR26" s="50"/>
      <c r="AS26" s="5">
        <v>10.7</v>
      </c>
      <c r="AT26" s="4">
        <v>3</v>
      </c>
      <c r="AU26" s="4">
        <v>6.7</v>
      </c>
      <c r="AW26" s="6"/>
      <c r="AX26" s="6"/>
      <c r="AY26" s="6"/>
      <c r="AZ26" s="6"/>
      <c r="BA26" s="6"/>
      <c r="BB26" s="6"/>
    </row>
    <row r="27" spans="2:33" ht="15.75">
      <c r="B27" s="18"/>
      <c r="H27" s="3"/>
      <c r="J27" s="26">
        <v>5</v>
      </c>
      <c r="K27" s="32">
        <v>60</v>
      </c>
      <c r="L27" s="33">
        <v>6.951</v>
      </c>
      <c r="M27" s="33">
        <v>24.89</v>
      </c>
      <c r="N27" s="33">
        <v>0.4198</v>
      </c>
      <c r="O27" s="33">
        <v>0.06251</v>
      </c>
      <c r="P27" s="33">
        <v>0.1692</v>
      </c>
      <c r="Q27" s="33">
        <v>0.2733</v>
      </c>
      <c r="R27" s="56">
        <v>0.02985</v>
      </c>
      <c r="S27" s="56">
        <v>0.07961</v>
      </c>
      <c r="T27" s="56">
        <v>0.6169</v>
      </c>
      <c r="U27" s="56">
        <v>1.183</v>
      </c>
      <c r="V27" s="56">
        <v>4.219</v>
      </c>
      <c r="W27" s="56">
        <v>0.4571</v>
      </c>
      <c r="X27" s="56">
        <v>0.07452</v>
      </c>
      <c r="Y27" s="56">
        <v>0.1539</v>
      </c>
      <c r="Z27" s="56">
        <v>0.5304</v>
      </c>
      <c r="AA27" s="26"/>
      <c r="AB27" s="26"/>
      <c r="AC27" s="26"/>
      <c r="AD27" s="26"/>
      <c r="AE27" s="26"/>
      <c r="AF27" s="26"/>
      <c r="AG27" s="26"/>
    </row>
    <row r="28" spans="2:43" ht="15.75">
      <c r="B28" s="17"/>
      <c r="H28" s="3"/>
      <c r="J28" s="26">
        <v>6</v>
      </c>
      <c r="K28" s="32">
        <v>70</v>
      </c>
      <c r="L28" s="33">
        <v>5.369</v>
      </c>
      <c r="M28" s="33">
        <v>23.49</v>
      </c>
      <c r="N28" s="33">
        <v>0.5881</v>
      </c>
      <c r="O28" s="33">
        <v>0.05087</v>
      </c>
      <c r="P28" s="33">
        <v>0.1696</v>
      </c>
      <c r="Q28" s="33">
        <v>0.3847</v>
      </c>
      <c r="R28" s="56">
        <v>0.02302</v>
      </c>
      <c r="S28" s="56">
        <v>0.07163</v>
      </c>
      <c r="T28" s="56">
        <v>0.7299</v>
      </c>
      <c r="U28" s="56">
        <v>0.7149</v>
      </c>
      <c r="V28" s="56">
        <v>3.798</v>
      </c>
      <c r="W28" s="56">
        <v>0.5378</v>
      </c>
      <c r="X28" s="56">
        <v>0.05791</v>
      </c>
      <c r="Y28" s="56">
        <v>0.1357</v>
      </c>
      <c r="Z28" s="56">
        <v>0.5967</v>
      </c>
      <c r="AA28" s="26"/>
      <c r="AB28" s="26"/>
      <c r="AC28" s="26"/>
      <c r="AD28" s="26"/>
      <c r="AE28" s="26"/>
      <c r="AF28" s="26"/>
      <c r="AG28" s="26"/>
      <c r="AQ28" s="3" t="s">
        <v>9</v>
      </c>
    </row>
    <row r="29" spans="8:33" ht="13.5" customHeight="1">
      <c r="H29" s="3"/>
      <c r="J29" s="26">
        <v>7</v>
      </c>
      <c r="K29" s="32">
        <v>80</v>
      </c>
      <c r="L29" s="33">
        <v>4.04</v>
      </c>
      <c r="M29" s="33">
        <v>21.69</v>
      </c>
      <c r="N29" s="33">
        <v>0.7187</v>
      </c>
      <c r="O29" s="33">
        <v>0.04583</v>
      </c>
      <c r="P29" s="33">
        <v>0.1549</v>
      </c>
      <c r="Q29" s="33">
        <v>0.4926</v>
      </c>
      <c r="R29" s="56">
        <v>0.01886</v>
      </c>
      <c r="S29" s="56">
        <v>0.06093</v>
      </c>
      <c r="T29" s="56">
        <v>0.8103</v>
      </c>
      <c r="U29" s="56">
        <v>0.4921</v>
      </c>
      <c r="V29" s="56">
        <v>3.428</v>
      </c>
      <c r="W29" s="56">
        <v>0.6427</v>
      </c>
      <c r="X29" s="56">
        <v>0.04955</v>
      </c>
      <c r="Y29" s="56">
        <v>0.1208</v>
      </c>
      <c r="Z29" s="56">
        <v>0.7097</v>
      </c>
      <c r="AA29" s="26"/>
      <c r="AB29" s="26"/>
      <c r="AC29" s="26"/>
      <c r="AD29" s="26"/>
      <c r="AE29" s="26"/>
      <c r="AF29" s="26"/>
      <c r="AG29" s="26"/>
    </row>
    <row r="30" spans="8:43" ht="15.75">
      <c r="H30" s="3"/>
      <c r="J30" s="26">
        <v>8</v>
      </c>
      <c r="K30" s="32">
        <v>90</v>
      </c>
      <c r="L30" s="33">
        <v>3.067</v>
      </c>
      <c r="M30" s="33">
        <v>18.83</v>
      </c>
      <c r="N30" s="33">
        <v>0.7726</v>
      </c>
      <c r="O30" s="33">
        <v>0.04228</v>
      </c>
      <c r="P30" s="33">
        <v>0.1137</v>
      </c>
      <c r="Q30" s="33">
        <v>0.469</v>
      </c>
      <c r="R30" s="57">
        <v>0.01633</v>
      </c>
      <c r="S30" s="57">
        <v>0.05039</v>
      </c>
      <c r="T30" s="57">
        <v>0.8585</v>
      </c>
      <c r="U30" s="56">
        <v>0.3971</v>
      </c>
      <c r="V30" s="56">
        <v>2.913</v>
      </c>
      <c r="W30" s="56">
        <v>0.7204</v>
      </c>
      <c r="X30" s="56">
        <v>0.0455</v>
      </c>
      <c r="Y30" s="56">
        <v>0.1077</v>
      </c>
      <c r="Z30" s="56">
        <v>0.8522</v>
      </c>
      <c r="AA30" s="26"/>
      <c r="AB30" s="26"/>
      <c r="AC30" s="26"/>
      <c r="AD30" s="26"/>
      <c r="AE30" s="26"/>
      <c r="AF30" s="26"/>
      <c r="AG30" s="26"/>
      <c r="AQ30" s="3" t="s">
        <v>7</v>
      </c>
    </row>
    <row r="31" spans="8:52" ht="15.75">
      <c r="H31" s="3"/>
      <c r="I31" s="26"/>
      <c r="J31" s="26">
        <v>9</v>
      </c>
      <c r="K31" s="32">
        <v>100</v>
      </c>
      <c r="L31" s="33">
        <v>2.5</v>
      </c>
      <c r="M31" s="33">
        <v>15.28</v>
      </c>
      <c r="N31" s="33">
        <v>0.7557</v>
      </c>
      <c r="O31" s="33">
        <v>0.03925</v>
      </c>
      <c r="P31" s="33">
        <v>0.08567</v>
      </c>
      <c r="Q31" s="33">
        <v>0.4273</v>
      </c>
      <c r="R31" s="57">
        <v>0.01466</v>
      </c>
      <c r="S31" s="57">
        <v>0.04171</v>
      </c>
      <c r="T31" s="57">
        <v>0.8939</v>
      </c>
      <c r="U31" s="56">
        <v>0.3415</v>
      </c>
      <c r="V31" s="56">
        <v>2.42</v>
      </c>
      <c r="W31" s="56">
        <v>0.7645</v>
      </c>
      <c r="X31" s="56">
        <v>0.04278</v>
      </c>
      <c r="Y31" s="56">
        <v>0.09466</v>
      </c>
      <c r="Z31" s="56">
        <v>0.9791</v>
      </c>
      <c r="AA31" s="26"/>
      <c r="AB31" s="26"/>
      <c r="AC31" s="26"/>
      <c r="AD31" s="26"/>
      <c r="AE31" s="26"/>
      <c r="AF31" s="26"/>
      <c r="AG31" s="26"/>
      <c r="AP31" s="3" t="s">
        <v>16</v>
      </c>
      <c r="AQ31" s="46">
        <v>1</v>
      </c>
      <c r="AR31" s="46"/>
      <c r="AS31" s="3">
        <v>2</v>
      </c>
      <c r="AT31" s="3">
        <v>3</v>
      </c>
      <c r="AU31" s="3">
        <v>4</v>
      </c>
      <c r="AY31" s="3" t="s">
        <v>11</v>
      </c>
      <c r="AZ31" s="3" t="s">
        <v>12</v>
      </c>
    </row>
    <row r="32" spans="8:52" ht="13.5" customHeight="1">
      <c r="H32" s="3"/>
      <c r="I32" s="26"/>
      <c r="J32" s="26">
        <v>10</v>
      </c>
      <c r="K32" s="32">
        <v>110</v>
      </c>
      <c r="L32" s="33">
        <v>2.296</v>
      </c>
      <c r="M32" s="33">
        <v>11.7</v>
      </c>
      <c r="N32" s="33">
        <v>0.6827</v>
      </c>
      <c r="O32" s="33">
        <v>0.03715</v>
      </c>
      <c r="P32" s="33">
        <v>0.07436</v>
      </c>
      <c r="Q32" s="33">
        <v>0.4752</v>
      </c>
      <c r="R32" s="57">
        <v>0.01336</v>
      </c>
      <c r="S32" s="57">
        <v>0.03521</v>
      </c>
      <c r="T32" s="57">
        <v>0.9244</v>
      </c>
      <c r="U32" s="56">
        <v>0.2849</v>
      </c>
      <c r="V32" s="56">
        <v>2.061</v>
      </c>
      <c r="W32" s="56">
        <v>0.7897</v>
      </c>
      <c r="X32" s="56">
        <v>0.04008</v>
      </c>
      <c r="Y32" s="56">
        <v>0.08047</v>
      </c>
      <c r="Z32" s="56">
        <v>1.03</v>
      </c>
      <c r="AA32" s="26"/>
      <c r="AB32" s="26"/>
      <c r="AC32" s="26"/>
      <c r="AD32" s="26"/>
      <c r="AE32" s="26"/>
      <c r="AF32" s="26"/>
      <c r="AG32" s="26"/>
      <c r="AP32" s="3">
        <v>1</v>
      </c>
      <c r="AQ32" s="45" t="s">
        <v>6</v>
      </c>
      <c r="AR32" s="45"/>
      <c r="AS32" s="4">
        <v>50</v>
      </c>
      <c r="AT32" s="4">
        <v>100</v>
      </c>
      <c r="AU32" s="4">
        <v>150</v>
      </c>
      <c r="AY32" s="3">
        <f>LOOKUP(AY33,AQ31:AU31,AQ32:AU32)</f>
        <v>100</v>
      </c>
      <c r="AZ32" s="3">
        <f>LOOKUP(AZ33,AQ31:AU31,AQ32:AU32)</f>
        <v>150</v>
      </c>
    </row>
    <row r="33" spans="8:55" ht="15.75">
      <c r="H33" s="3"/>
      <c r="I33" s="26"/>
      <c r="J33" s="26">
        <v>11</v>
      </c>
      <c r="K33" s="32">
        <v>120</v>
      </c>
      <c r="L33" s="33">
        <v>2.246</v>
      </c>
      <c r="M33" s="33">
        <v>8.95</v>
      </c>
      <c r="N33" s="33">
        <v>0.5873</v>
      </c>
      <c r="O33" s="33">
        <v>0.03566</v>
      </c>
      <c r="P33" s="33">
        <v>0.07109</v>
      </c>
      <c r="Q33" s="33">
        <v>0.6073</v>
      </c>
      <c r="R33" s="57">
        <v>0.01235</v>
      </c>
      <c r="S33" s="57">
        <v>0.03047</v>
      </c>
      <c r="T33" s="57">
        <v>0.9566</v>
      </c>
      <c r="U33" s="56">
        <v>0.2336</v>
      </c>
      <c r="V33" s="56">
        <v>1.797</v>
      </c>
      <c r="W33" s="56">
        <v>0.8116</v>
      </c>
      <c r="X33" s="56">
        <v>0.03758</v>
      </c>
      <c r="Y33" s="56">
        <v>0.06808</v>
      </c>
      <c r="Z33" s="56">
        <v>1.031</v>
      </c>
      <c r="AA33" s="26"/>
      <c r="AB33" s="26"/>
      <c r="AC33" s="26"/>
      <c r="AD33" s="26"/>
      <c r="AE33" s="26"/>
      <c r="AF33" s="26"/>
      <c r="AG33" s="26"/>
      <c r="AP33" s="3">
        <v>2</v>
      </c>
      <c r="AQ33" s="45">
        <v>0.5</v>
      </c>
      <c r="AR33" s="45"/>
      <c r="AS33" s="4">
        <v>6.2</v>
      </c>
      <c r="AT33" s="4">
        <v>4.4</v>
      </c>
      <c r="AU33" s="4">
        <v>6</v>
      </c>
      <c r="AX33" s="3" t="s">
        <v>10</v>
      </c>
      <c r="AY33" s="3">
        <f>LOOKUP($F$5,AR32:AU32,AR31:AU31)</f>
        <v>3</v>
      </c>
      <c r="AZ33" s="3">
        <f>AY33+1</f>
        <v>4</v>
      </c>
      <c r="BB33" s="3" t="s">
        <v>13</v>
      </c>
      <c r="BC33" s="3" t="s">
        <v>14</v>
      </c>
    </row>
    <row r="34" spans="8:54" ht="60" customHeight="1">
      <c r="H34" s="3"/>
      <c r="I34" s="26"/>
      <c r="J34" s="26">
        <v>12</v>
      </c>
      <c r="K34" s="32">
        <v>130</v>
      </c>
      <c r="L34" s="33">
        <v>2.17</v>
      </c>
      <c r="M34" s="33">
        <v>7.094</v>
      </c>
      <c r="N34" s="33">
        <v>0.4909</v>
      </c>
      <c r="O34" s="33">
        <v>0.03445</v>
      </c>
      <c r="P34" s="33">
        <v>0.0716</v>
      </c>
      <c r="Q34" s="33">
        <v>0.7969</v>
      </c>
      <c r="R34" s="57">
        <v>0.01155</v>
      </c>
      <c r="S34" s="57">
        <v>0.02702</v>
      </c>
      <c r="T34" s="57">
        <v>0.9802</v>
      </c>
      <c r="U34" s="56">
        <v>0.1969</v>
      </c>
      <c r="V34" s="56">
        <v>1.557</v>
      </c>
      <c r="W34" s="58">
        <v>0.8309</v>
      </c>
      <c r="X34" s="56">
        <v>0.03561</v>
      </c>
      <c r="Y34" s="56">
        <v>0.05874</v>
      </c>
      <c r="Z34" s="56">
        <v>1.037</v>
      </c>
      <c r="AA34" s="26"/>
      <c r="AB34" s="26"/>
      <c r="AC34" s="26"/>
      <c r="AD34" s="26"/>
      <c r="AE34" s="26"/>
      <c r="AF34" s="26"/>
      <c r="AG34" s="26"/>
      <c r="AP34" s="3">
        <v>3</v>
      </c>
      <c r="AQ34" s="45">
        <v>1</v>
      </c>
      <c r="AR34" s="45"/>
      <c r="AS34" s="4">
        <v>13</v>
      </c>
      <c r="AT34" s="4">
        <v>8</v>
      </c>
      <c r="AU34" s="4">
        <v>10.5</v>
      </c>
      <c r="AV34" s="3" t="s">
        <v>15</v>
      </c>
      <c r="AW34" s="3">
        <f>LOOKUP(AX34,AP32:AP61,AQ32:AQ61)</f>
        <v>1</v>
      </c>
      <c r="AX34" s="3">
        <f>LOOKUP($F$9,AQ33:AR37,AP33:AP37)</f>
        <v>3</v>
      </c>
      <c r="AY34" s="3">
        <f>HLOOKUP(AY32,AQ32:AU61,AX34)</f>
        <v>8</v>
      </c>
      <c r="AZ34" s="3">
        <f>HLOOKUP(AZ32,AQ32:AU61,AX34)</f>
        <v>10.5</v>
      </c>
      <c r="BB34" s="3">
        <f>IF($F$5=150,AY34,(((AZ34-AY34)/(AZ32-AY32))*($F$5-AY32))+AY34)</f>
        <v>9</v>
      </c>
    </row>
    <row r="35" spans="8:58" ht="18.75">
      <c r="H35" s="3"/>
      <c r="I35" s="26"/>
      <c r="J35" s="26">
        <v>13</v>
      </c>
      <c r="K35" s="32">
        <v>140</v>
      </c>
      <c r="L35" s="33">
        <v>2.009</v>
      </c>
      <c r="M35" s="33">
        <v>5.916</v>
      </c>
      <c r="N35" s="33">
        <v>0.4018</v>
      </c>
      <c r="O35" s="33">
        <v>0.03345</v>
      </c>
      <c r="P35" s="33">
        <v>0.07476</v>
      </c>
      <c r="Q35" s="33">
        <v>1.047</v>
      </c>
      <c r="R35" s="57">
        <v>0.01088</v>
      </c>
      <c r="S35" s="57">
        <v>0.02436</v>
      </c>
      <c r="T35" s="57">
        <v>0.9964</v>
      </c>
      <c r="U35" s="56">
        <v>0.1724</v>
      </c>
      <c r="V35" s="56">
        <v>1.328</v>
      </c>
      <c r="W35" s="56">
        <v>0.8458</v>
      </c>
      <c r="X35" s="56">
        <v>0.03407</v>
      </c>
      <c r="Y35" s="56">
        <v>0.05145</v>
      </c>
      <c r="Z35" s="56">
        <v>1.057</v>
      </c>
      <c r="AA35" s="26"/>
      <c r="AB35" s="26"/>
      <c r="AC35" s="26"/>
      <c r="AD35" s="26"/>
      <c r="AE35" s="26"/>
      <c r="AF35" s="26"/>
      <c r="AG35" s="26"/>
      <c r="AP35" s="3">
        <v>4</v>
      </c>
      <c r="AQ35" s="45">
        <v>2</v>
      </c>
      <c r="AR35" s="45"/>
      <c r="AS35" s="5">
        <v>23</v>
      </c>
      <c r="AT35" s="4">
        <v>14</v>
      </c>
      <c r="AU35" s="4">
        <v>18</v>
      </c>
      <c r="AV35" s="3" t="s">
        <v>17</v>
      </c>
      <c r="AW35" s="3">
        <f>LOOKUP(AX35,AP32:AP61,AQ32:AQ61)</f>
        <v>2</v>
      </c>
      <c r="AX35" s="3">
        <f>AX34+1</f>
        <v>4</v>
      </c>
      <c r="AY35" s="3">
        <f>HLOOKUP(AY32,AQ32:AU61,AX35)</f>
        <v>14</v>
      </c>
      <c r="AZ35" s="3">
        <f>HLOOKUP(AZ32,AQ32:AU61,AX35)</f>
        <v>18</v>
      </c>
      <c r="BB35" s="3">
        <f>IF($F$5=150,AY35,(((AZ35-AY35)/(AZ32-AY32))*($F$5-AY32))+AY35)</f>
        <v>15.6</v>
      </c>
      <c r="BC35" s="3">
        <f>(((BB35-BB34)/(AW35-AW34))*($F$9-AW34))+BB34</f>
        <v>12.527119504402286</v>
      </c>
      <c r="BF35" s="10"/>
    </row>
    <row r="36" spans="7:47" ht="30" customHeight="1">
      <c r="G36" s="13"/>
      <c r="H36" s="3"/>
      <c r="I36" s="26"/>
      <c r="J36" s="26">
        <v>14</v>
      </c>
      <c r="K36" s="32">
        <v>150</v>
      </c>
      <c r="L36" s="33">
        <v>1.757</v>
      </c>
      <c r="M36" s="33">
        <v>5.177</v>
      </c>
      <c r="N36" s="33">
        <v>0.3156</v>
      </c>
      <c r="O36" s="33">
        <v>0.03243</v>
      </c>
      <c r="P36" s="33">
        <v>0.08599</v>
      </c>
      <c r="Q36" s="33">
        <v>1.467</v>
      </c>
      <c r="R36" s="57">
        <v>0.0103</v>
      </c>
      <c r="S36" s="57">
        <v>0.02198</v>
      </c>
      <c r="T36" s="57">
        <v>1.013</v>
      </c>
      <c r="U36" s="56">
        <v>0.1501</v>
      </c>
      <c r="V36" s="56">
        <v>1.132</v>
      </c>
      <c r="W36" s="56">
        <v>0.8566</v>
      </c>
      <c r="X36" s="56">
        <v>0.03266</v>
      </c>
      <c r="Y36" s="56">
        <v>0.04491</v>
      </c>
      <c r="Z36" s="56">
        <v>1.073</v>
      </c>
      <c r="AA36" s="26"/>
      <c r="AB36" s="26"/>
      <c r="AC36" s="26"/>
      <c r="AD36" s="26"/>
      <c r="AE36" s="26"/>
      <c r="AF36" s="26"/>
      <c r="AG36" s="26"/>
      <c r="AP36" s="3">
        <v>5</v>
      </c>
      <c r="AQ36" s="45">
        <v>3</v>
      </c>
      <c r="AR36" s="45"/>
      <c r="AS36" s="5">
        <v>31</v>
      </c>
      <c r="AT36" s="4">
        <v>19</v>
      </c>
      <c r="AU36" s="4">
        <v>25</v>
      </c>
    </row>
    <row r="37" spans="8:47" ht="15.75">
      <c r="H37" s="3"/>
      <c r="I37" s="26"/>
      <c r="J37" s="26">
        <v>15</v>
      </c>
      <c r="K37" s="34" t="s">
        <v>32</v>
      </c>
      <c r="L37" s="33">
        <v>2.346</v>
      </c>
      <c r="M37" s="33">
        <v>15.9</v>
      </c>
      <c r="N37" s="33">
        <v>0.4982</v>
      </c>
      <c r="O37" s="33">
        <v>0.03626</v>
      </c>
      <c r="P37" s="33">
        <v>0.1429</v>
      </c>
      <c r="Q37" s="33">
        <v>0.4932</v>
      </c>
      <c r="R37" s="57">
        <v>0.0142</v>
      </c>
      <c r="S37" s="57">
        <v>0.05781</v>
      </c>
      <c r="T37" s="57">
        <v>0.7445</v>
      </c>
      <c r="U37" s="57">
        <v>0.2163</v>
      </c>
      <c r="V37" s="57">
        <v>3.101</v>
      </c>
      <c r="W37" s="57">
        <v>0.5745</v>
      </c>
      <c r="X37" s="57">
        <v>0.03907</v>
      </c>
      <c r="Y37" s="57">
        <v>0.1069</v>
      </c>
      <c r="Z37" s="57">
        <v>0.594</v>
      </c>
      <c r="AA37" s="26"/>
      <c r="AB37" s="26"/>
      <c r="AC37" s="26"/>
      <c r="AD37" s="26"/>
      <c r="AE37" s="26"/>
      <c r="AF37" s="26"/>
      <c r="AG37" s="26"/>
      <c r="AP37" s="3">
        <v>6</v>
      </c>
      <c r="AQ37" s="45">
        <v>4</v>
      </c>
      <c r="AR37" s="45"/>
      <c r="AS37" s="5">
        <v>39</v>
      </c>
      <c r="AT37" s="4">
        <v>24</v>
      </c>
      <c r="AU37" s="4">
        <v>30</v>
      </c>
    </row>
    <row r="38" spans="8:33" ht="15.75">
      <c r="H38" s="3"/>
      <c r="I38" s="26"/>
      <c r="J38" s="26">
        <v>16</v>
      </c>
      <c r="K38" s="34" t="s">
        <v>33</v>
      </c>
      <c r="L38" s="33">
        <v>2.264</v>
      </c>
      <c r="M38" s="33">
        <v>13.08</v>
      </c>
      <c r="N38" s="33">
        <v>0.56</v>
      </c>
      <c r="O38" s="33">
        <v>0.03552</v>
      </c>
      <c r="P38" s="33">
        <v>0.1177</v>
      </c>
      <c r="Q38" s="33">
        <v>0.6007</v>
      </c>
      <c r="R38" s="57">
        <v>0.01278</v>
      </c>
      <c r="S38" s="57">
        <v>0.04848</v>
      </c>
      <c r="T38" s="57">
        <v>0.8609</v>
      </c>
      <c r="U38" s="57">
        <v>0.2179</v>
      </c>
      <c r="V38" s="57">
        <v>2.677</v>
      </c>
      <c r="W38" s="57">
        <v>0.7209</v>
      </c>
      <c r="X38" s="57">
        <v>0.03762</v>
      </c>
      <c r="Y38" s="57">
        <v>0.09751</v>
      </c>
      <c r="Z38" s="57">
        <v>0.7867</v>
      </c>
      <c r="AA38" s="26"/>
      <c r="AB38" s="26"/>
      <c r="AC38" s="26"/>
      <c r="AD38" s="26"/>
      <c r="AE38" s="26"/>
      <c r="AF38" s="26"/>
      <c r="AG38" s="26"/>
    </row>
    <row r="39" spans="8:43" ht="15.75">
      <c r="H39" s="3"/>
      <c r="I39" s="26"/>
      <c r="J39" s="26">
        <v>17</v>
      </c>
      <c r="K39" s="34" t="s">
        <v>34</v>
      </c>
      <c r="L39" s="33">
        <v>2.651</v>
      </c>
      <c r="M39" s="33">
        <v>16.56</v>
      </c>
      <c r="N39" s="33">
        <v>0.4585</v>
      </c>
      <c r="O39" s="33">
        <v>0.03994</v>
      </c>
      <c r="P39" s="33">
        <v>0.1448</v>
      </c>
      <c r="Q39" s="33">
        <v>0.4231</v>
      </c>
      <c r="R39" s="57">
        <v>0.01679</v>
      </c>
      <c r="S39" s="57">
        <v>0.06124</v>
      </c>
      <c r="T39" s="57">
        <v>0.7356</v>
      </c>
      <c r="U39" s="57">
        <v>0.2535</v>
      </c>
      <c r="V39" s="57">
        <v>2.74</v>
      </c>
      <c r="W39" s="57">
        <v>0.4297</v>
      </c>
      <c r="X39" s="57">
        <v>0.04361</v>
      </c>
      <c r="Y39" s="57">
        <v>0.1082</v>
      </c>
      <c r="Z39" s="57">
        <v>0.5463</v>
      </c>
      <c r="AA39" s="26"/>
      <c r="AB39" s="26"/>
      <c r="AC39" s="26"/>
      <c r="AD39" s="26"/>
      <c r="AE39" s="26"/>
      <c r="AF39" s="26"/>
      <c r="AG39" s="26"/>
      <c r="AQ39" s="3" t="s">
        <v>9</v>
      </c>
    </row>
    <row r="40" spans="8:43" ht="15.75">
      <c r="H40" s="3"/>
      <c r="I40" s="26"/>
      <c r="J40" s="26">
        <v>18</v>
      </c>
      <c r="K40" s="34" t="s">
        <v>35</v>
      </c>
      <c r="L40" s="33">
        <v>2.247</v>
      </c>
      <c r="M40" s="33">
        <v>12.67</v>
      </c>
      <c r="N40" s="33">
        <v>0.6149</v>
      </c>
      <c r="O40" s="33">
        <v>0.03616</v>
      </c>
      <c r="P40" s="33">
        <v>0.09721</v>
      </c>
      <c r="Q40" s="33">
        <v>0.5186</v>
      </c>
      <c r="R40" s="57">
        <v>0.0134</v>
      </c>
      <c r="S40" s="57">
        <v>0.04283</v>
      </c>
      <c r="T40" s="57">
        <v>0.8796</v>
      </c>
      <c r="U40" s="57">
        <v>0.2323</v>
      </c>
      <c r="V40" s="57">
        <v>2.19</v>
      </c>
      <c r="W40" s="57">
        <v>0.6509</v>
      </c>
      <c r="X40" s="57">
        <v>0.03901</v>
      </c>
      <c r="Y40" s="57">
        <v>0.08588</v>
      </c>
      <c r="Z40" s="57">
        <v>0.8081</v>
      </c>
      <c r="AA40" s="26"/>
      <c r="AB40" s="26"/>
      <c r="AC40" s="26"/>
      <c r="AD40" s="26"/>
      <c r="AE40" s="26"/>
      <c r="AF40" s="26"/>
      <c r="AG40" s="26"/>
      <c r="AQ40" s="3" t="s">
        <v>8</v>
      </c>
    </row>
    <row r="41" spans="8:52" ht="15.75">
      <c r="H41" s="3"/>
      <c r="I41" s="26"/>
      <c r="J41" s="26">
        <v>19</v>
      </c>
      <c r="K41" s="34" t="s">
        <v>36</v>
      </c>
      <c r="L41" s="33">
        <v>2.295</v>
      </c>
      <c r="M41" s="33">
        <v>13</v>
      </c>
      <c r="N41" s="33">
        <v>0.5573</v>
      </c>
      <c r="O41" s="33">
        <v>0.03549</v>
      </c>
      <c r="P41" s="33">
        <v>0.1164</v>
      </c>
      <c r="Q41" s="33">
        <v>0.5774</v>
      </c>
      <c r="R41" s="57">
        <v>0.013</v>
      </c>
      <c r="S41" s="57">
        <v>0.04778</v>
      </c>
      <c r="T41" s="57">
        <v>0.8485</v>
      </c>
      <c r="U41" s="57">
        <v>0.2126</v>
      </c>
      <c r="V41" s="57">
        <v>2.568</v>
      </c>
      <c r="W41" s="57">
        <v>0.6788</v>
      </c>
      <c r="X41" s="57">
        <v>0.03778</v>
      </c>
      <c r="Y41" s="57">
        <v>0.09365</v>
      </c>
      <c r="Z41" s="57">
        <v>0.7483</v>
      </c>
      <c r="AA41" s="26"/>
      <c r="AB41" s="26"/>
      <c r="AC41" s="26"/>
      <c r="AD41" s="26"/>
      <c r="AE41" s="26"/>
      <c r="AF41" s="26"/>
      <c r="AG41" s="26"/>
      <c r="AP41" s="3" t="s">
        <v>16</v>
      </c>
      <c r="AQ41" s="46">
        <v>1</v>
      </c>
      <c r="AR41" s="46"/>
      <c r="AS41" s="3">
        <v>2</v>
      </c>
      <c r="AT41" s="3">
        <v>3</v>
      </c>
      <c r="AU41" s="3">
        <v>4</v>
      </c>
      <c r="AY41" s="3" t="s">
        <v>11</v>
      </c>
      <c r="AZ41" s="3" t="s">
        <v>12</v>
      </c>
    </row>
    <row r="42" spans="8:52" ht="15.75">
      <c r="H42" s="3"/>
      <c r="I42" s="26"/>
      <c r="J42" s="26">
        <v>20</v>
      </c>
      <c r="K42" s="34" t="s">
        <v>37</v>
      </c>
      <c r="L42" s="33">
        <v>2.283</v>
      </c>
      <c r="M42" s="33">
        <v>10.74</v>
      </c>
      <c r="N42" s="33">
        <v>0.637</v>
      </c>
      <c r="O42" s="33">
        <v>0.03622</v>
      </c>
      <c r="P42" s="33">
        <v>0.07766</v>
      </c>
      <c r="Q42" s="33">
        <v>0.5404</v>
      </c>
      <c r="R42" s="57">
        <v>0.01286</v>
      </c>
      <c r="S42" s="57">
        <v>0.03505</v>
      </c>
      <c r="T42" s="57">
        <v>0.9356</v>
      </c>
      <c r="U42" s="57">
        <v>0.25</v>
      </c>
      <c r="V42" s="57">
        <v>1.989</v>
      </c>
      <c r="W42" s="57">
        <v>0.7721</v>
      </c>
      <c r="X42" s="57">
        <v>0.03866</v>
      </c>
      <c r="Y42" s="57">
        <v>0.07721</v>
      </c>
      <c r="Z42" s="57">
        <v>0.9843</v>
      </c>
      <c r="AA42" s="26"/>
      <c r="AB42" s="26"/>
      <c r="AC42" s="26"/>
      <c r="AD42" s="26"/>
      <c r="AE42" s="26"/>
      <c r="AF42" s="26"/>
      <c r="AG42" s="26"/>
      <c r="AP42" s="3">
        <v>1</v>
      </c>
      <c r="AQ42" s="45" t="s">
        <v>6</v>
      </c>
      <c r="AR42" s="45"/>
      <c r="AS42" s="4">
        <v>50</v>
      </c>
      <c r="AT42" s="4">
        <v>100</v>
      </c>
      <c r="AU42" s="4">
        <v>150</v>
      </c>
      <c r="AY42" s="3">
        <f>LOOKUP(AY43,AQ41:AU41,AQ42:AU42)</f>
        <v>100</v>
      </c>
      <c r="AZ42" s="3">
        <f>LOOKUP(AZ43,AQ41:AU41,AQ42:AU42)</f>
        <v>150</v>
      </c>
    </row>
    <row r="43" spans="8:55" ht="15.75">
      <c r="H43" s="3"/>
      <c r="I43" s="26"/>
      <c r="J43" s="26">
        <v>21</v>
      </c>
      <c r="K43" s="34" t="s">
        <v>38</v>
      </c>
      <c r="L43" s="33">
        <v>30.6</v>
      </c>
      <c r="M43" s="33">
        <v>177.6</v>
      </c>
      <c r="N43" s="33">
        <v>0.3308</v>
      </c>
      <c r="O43" s="33">
        <v>0.2577</v>
      </c>
      <c r="P43" s="33">
        <v>1.765</v>
      </c>
      <c r="Q43" s="33">
        <v>0.3644</v>
      </c>
      <c r="R43" s="57">
        <v>0.09148</v>
      </c>
      <c r="S43" s="57">
        <v>0.709</v>
      </c>
      <c r="T43" s="57">
        <v>0.3459</v>
      </c>
      <c r="U43" s="57">
        <v>5.998</v>
      </c>
      <c r="V43" s="57">
        <v>42.91</v>
      </c>
      <c r="W43" s="57">
        <v>0.3927</v>
      </c>
      <c r="X43" s="57">
        <v>0.2467</v>
      </c>
      <c r="Y43" s="57">
        <v>1.654</v>
      </c>
      <c r="Z43" s="57">
        <v>0.3694</v>
      </c>
      <c r="AA43" s="26"/>
      <c r="AB43" s="26"/>
      <c r="AC43" s="26"/>
      <c r="AD43" s="26"/>
      <c r="AE43" s="26"/>
      <c r="AF43" s="26"/>
      <c r="AG43" s="26"/>
      <c r="AP43" s="3">
        <v>2</v>
      </c>
      <c r="AQ43" s="45">
        <v>0.5</v>
      </c>
      <c r="AR43" s="45"/>
      <c r="AS43" s="4">
        <v>10</v>
      </c>
      <c r="AT43" s="4">
        <v>7</v>
      </c>
      <c r="AU43" s="4">
        <v>8.4</v>
      </c>
      <c r="AX43" s="3" t="s">
        <v>10</v>
      </c>
      <c r="AY43" s="3">
        <f>LOOKUP($F$5,AR42:AU42,AR41:AU41)</f>
        <v>3</v>
      </c>
      <c r="AZ43" s="3">
        <f>AY43+1</f>
        <v>4</v>
      </c>
      <c r="BB43" s="3" t="s">
        <v>13</v>
      </c>
      <c r="BC43" s="3" t="s">
        <v>14</v>
      </c>
    </row>
    <row r="44" spans="8:54" ht="15.75">
      <c r="H44" s="3"/>
      <c r="I44" s="26"/>
      <c r="J44" s="26">
        <v>22</v>
      </c>
      <c r="K44" s="34" t="s">
        <v>39</v>
      </c>
      <c r="L44" s="33">
        <v>2.389</v>
      </c>
      <c r="M44" s="33">
        <v>14.26</v>
      </c>
      <c r="N44" s="33">
        <v>0.5948</v>
      </c>
      <c r="O44" s="33">
        <v>0.03717</v>
      </c>
      <c r="P44" s="33">
        <v>0.1087</v>
      </c>
      <c r="Q44" s="33">
        <v>0.4879</v>
      </c>
      <c r="R44" s="57">
        <v>0.01409</v>
      </c>
      <c r="S44" s="57">
        <v>0.04814</v>
      </c>
      <c r="T44" s="57">
        <v>0.8419</v>
      </c>
      <c r="U44" s="57">
        <v>0.2533</v>
      </c>
      <c r="V44" s="57">
        <v>2.461</v>
      </c>
      <c r="W44" s="57">
        <v>0.6243</v>
      </c>
      <c r="X44" s="57">
        <v>0.04025</v>
      </c>
      <c r="Y44" s="57">
        <v>0.09482</v>
      </c>
      <c r="Z44" s="57">
        <v>0.7523</v>
      </c>
      <c r="AA44" s="26"/>
      <c r="AB44" s="26"/>
      <c r="AC44" s="26"/>
      <c r="AD44" s="26"/>
      <c r="AE44" s="26"/>
      <c r="AF44" s="26"/>
      <c r="AG44" s="26"/>
      <c r="AP44" s="3">
        <v>3</v>
      </c>
      <c r="AQ44" s="45">
        <v>1</v>
      </c>
      <c r="AR44" s="45"/>
      <c r="AS44" s="4">
        <v>20</v>
      </c>
      <c r="AT44" s="4">
        <v>12</v>
      </c>
      <c r="AU44" s="4">
        <v>15</v>
      </c>
      <c r="AV44" s="3" t="s">
        <v>15</v>
      </c>
      <c r="AW44" s="3">
        <f>LOOKUP(AX44,AP42:AP71,AQ42:AQ71)</f>
        <v>1</v>
      </c>
      <c r="AX44" s="3">
        <f>LOOKUP($F$9,AQ43:AR47,AP43:AP47)</f>
        <v>3</v>
      </c>
      <c r="AY44" s="3">
        <f>HLOOKUP(AY42,AQ42:AU71,AX44)</f>
        <v>12</v>
      </c>
      <c r="AZ44" s="3">
        <f>HLOOKUP(AZ42,AQ42:AU71,AX44)</f>
        <v>15</v>
      </c>
      <c r="BB44" s="3">
        <f>IF($F$5=150,AY44,(((AZ44-AY44)/(AZ42-AY42))*($F$5-AY42))+AY44)</f>
        <v>13.2</v>
      </c>
    </row>
    <row r="45" spans="8:55" ht="15.75">
      <c r="H45" s="3"/>
      <c r="I45" s="26"/>
      <c r="J45" s="26">
        <v>23</v>
      </c>
      <c r="K45" s="34" t="s">
        <v>40</v>
      </c>
      <c r="L45" s="33">
        <v>2.728</v>
      </c>
      <c r="M45" s="33">
        <v>18.52</v>
      </c>
      <c r="N45" s="33">
        <v>0.4614</v>
      </c>
      <c r="O45" s="33">
        <v>0.04292</v>
      </c>
      <c r="P45" s="33">
        <v>0.1538</v>
      </c>
      <c r="Q45" s="33">
        <v>0.4236</v>
      </c>
      <c r="R45" s="57">
        <v>0.01774</v>
      </c>
      <c r="S45" s="57">
        <v>0.06449</v>
      </c>
      <c r="T45" s="57">
        <v>0.7158</v>
      </c>
      <c r="U45" s="57">
        <v>0.367</v>
      </c>
      <c r="V45" s="57">
        <v>3.26</v>
      </c>
      <c r="W45" s="57">
        <v>0.5036</v>
      </c>
      <c r="X45" s="57">
        <v>0.04642</v>
      </c>
      <c r="Y45" s="57">
        <v>0.1203</v>
      </c>
      <c r="Z45" s="57">
        <v>0.5763</v>
      </c>
      <c r="AA45" s="26"/>
      <c r="AB45" s="26"/>
      <c r="AC45" s="26"/>
      <c r="AD45" s="26"/>
      <c r="AE45" s="26"/>
      <c r="AF45" s="26"/>
      <c r="AG45" s="26"/>
      <c r="AP45" s="3">
        <v>4</v>
      </c>
      <c r="AQ45" s="45">
        <v>2</v>
      </c>
      <c r="AR45" s="45"/>
      <c r="AS45" s="4">
        <v>33</v>
      </c>
      <c r="AT45" s="4">
        <v>19.5</v>
      </c>
      <c r="AU45" s="4">
        <v>26</v>
      </c>
      <c r="AV45" s="3" t="s">
        <v>17</v>
      </c>
      <c r="AW45" s="3">
        <f>LOOKUP(AX45,AP42:AP71,AQ42:AQ71)</f>
        <v>2</v>
      </c>
      <c r="AX45" s="3">
        <f>AX44+1</f>
        <v>4</v>
      </c>
      <c r="AY45" s="3">
        <f>HLOOKUP(AY42,AQ42:AU71,AX45)</f>
        <v>19.5</v>
      </c>
      <c r="AZ45" s="3">
        <f>HLOOKUP(AZ42,AQ42:AU71,AX45)</f>
        <v>26</v>
      </c>
      <c r="BB45" s="3">
        <f>IF($F$5=150,AY45,(((AZ45-AY45)/(AZ42-AY42))*($F$5-AY42))+AY45)</f>
        <v>22.1</v>
      </c>
      <c r="BC45" s="3">
        <f>(((BB45-BB44)/(AW45-AW44))*($F$9-AW44))+BB44</f>
        <v>17.95626721048187</v>
      </c>
    </row>
    <row r="46" spans="8:47" ht="15.75">
      <c r="H46" s="3"/>
      <c r="I46" s="26"/>
      <c r="J46" s="26"/>
      <c r="K46" s="34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P46" s="3">
        <v>5</v>
      </c>
      <c r="AQ46" s="45">
        <v>3</v>
      </c>
      <c r="AR46" s="45"/>
      <c r="AS46" s="4">
        <v>44</v>
      </c>
      <c r="AT46" s="4">
        <v>26</v>
      </c>
      <c r="AU46" s="4">
        <v>34</v>
      </c>
    </row>
    <row r="47" spans="8:47" ht="15.75">
      <c r="H47" s="3"/>
      <c r="I47" s="26"/>
      <c r="J47" s="26"/>
      <c r="K47" s="34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P47" s="3">
        <v>6</v>
      </c>
      <c r="AQ47" s="45">
        <v>4</v>
      </c>
      <c r="AR47" s="45"/>
      <c r="AS47" s="4">
        <v>60</v>
      </c>
      <c r="AT47" s="4">
        <v>33</v>
      </c>
      <c r="AU47" s="4">
        <v>42</v>
      </c>
    </row>
    <row r="48" spans="8:33" ht="15.75">
      <c r="H48" s="3"/>
      <c r="I48" s="26"/>
      <c r="J48" s="26"/>
      <c r="K48" s="34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26"/>
    </row>
    <row r="49" spans="9:33" ht="15.75">
      <c r="I49" s="26"/>
      <c r="K49" s="35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6"/>
    </row>
    <row r="50" spans="9:33" ht="15.75">
      <c r="I50" s="26"/>
      <c r="K50" s="35"/>
      <c r="N50" s="36"/>
      <c r="O50" s="36"/>
      <c r="P50" s="36"/>
      <c r="Q50" s="36"/>
      <c r="R50" s="36"/>
      <c r="S50" s="36"/>
      <c r="T50" s="3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9:33" ht="15.75">
      <c r="I51" s="26"/>
      <c r="K51" s="3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9:33" ht="15.75">
      <c r="I52" s="26"/>
      <c r="K52" s="3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9:33" ht="15.75">
      <c r="I53" s="26"/>
      <c r="K53" s="3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9:33" ht="15.75">
      <c r="I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9:33" ht="21" customHeight="1">
      <c r="I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9:33" ht="15.75">
      <c r="I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9:33" ht="15.75">
      <c r="I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9:33" ht="15.75">
      <c r="I58" s="26"/>
      <c r="J58" s="26"/>
      <c r="K58" s="26"/>
      <c r="L58" s="26"/>
      <c r="M58" s="3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9:33" ht="15.75">
      <c r="I59" s="26"/>
      <c r="J59" s="26"/>
      <c r="K59" s="26"/>
      <c r="L59" s="26"/>
      <c r="M59" s="3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9:33" ht="15.75">
      <c r="I60" s="26"/>
      <c r="J60" s="26"/>
      <c r="K60" s="26"/>
      <c r="L60" s="26"/>
      <c r="M60" s="3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9:33" ht="15.75">
      <c r="I61" s="26"/>
      <c r="J61" s="26"/>
      <c r="K61" s="26"/>
      <c r="L61" s="26"/>
      <c r="M61" s="3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9:33" ht="15.75">
      <c r="I62" s="26"/>
      <c r="J62" s="26"/>
      <c r="K62" s="26"/>
      <c r="L62" s="26"/>
      <c r="M62" s="3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9:33" ht="15.75">
      <c r="I63" s="26"/>
      <c r="J63" s="26"/>
      <c r="K63" s="26"/>
      <c r="L63" s="26"/>
      <c r="M63" s="3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9:33" ht="15.75">
      <c r="I64" s="26"/>
      <c r="J64" s="26"/>
      <c r="K64" s="26"/>
      <c r="L64" s="26"/>
      <c r="M64" s="3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9:33" ht="15.75"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9:33" ht="15.75"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</sheetData>
  <sheetProtection password="CC3B" sheet="1" objects="1" scenarios="1"/>
  <mergeCells count="46">
    <mergeCell ref="L7:N7"/>
    <mergeCell ref="BD4:BE4"/>
    <mergeCell ref="B21:E21"/>
    <mergeCell ref="AQ21:AR21"/>
    <mergeCell ref="B7:D7"/>
    <mergeCell ref="B9:E9"/>
    <mergeCell ref="B6:F6"/>
    <mergeCell ref="B11:E11"/>
    <mergeCell ref="L21:N21"/>
    <mergeCell ref="O21:Q21"/>
    <mergeCell ref="BG5:BH5"/>
    <mergeCell ref="BG6:BH6"/>
    <mergeCell ref="AQ47:AR47"/>
    <mergeCell ref="AQ45:AR45"/>
    <mergeCell ref="AQ46:AR46"/>
    <mergeCell ref="AQ36:AR36"/>
    <mergeCell ref="AQ32:AR32"/>
    <mergeCell ref="AQ35:AR35"/>
    <mergeCell ref="AQ42:AR42"/>
    <mergeCell ref="AQ43:AR43"/>
    <mergeCell ref="B2:G2"/>
    <mergeCell ref="AQ20:AR20"/>
    <mergeCell ref="AQ31:AR31"/>
    <mergeCell ref="B5:D5"/>
    <mergeCell ref="AQ25:AR25"/>
    <mergeCell ref="AQ22:AR22"/>
    <mergeCell ref="AQ23:AR23"/>
    <mergeCell ref="O7:Q7"/>
    <mergeCell ref="AQ26:AR26"/>
    <mergeCell ref="AQ24:AR24"/>
    <mergeCell ref="B23:E23"/>
    <mergeCell ref="AQ44:AR44"/>
    <mergeCell ref="AQ37:AR37"/>
    <mergeCell ref="AQ41:AR41"/>
    <mergeCell ref="AQ33:AR33"/>
    <mergeCell ref="AQ34:AR34"/>
    <mergeCell ref="B13:E13"/>
    <mergeCell ref="B15:E15"/>
    <mergeCell ref="B17:E17"/>
    <mergeCell ref="B22:E22"/>
    <mergeCell ref="R21:T21"/>
    <mergeCell ref="U21:W21"/>
    <mergeCell ref="X21:Z21"/>
    <mergeCell ref="R7:T7"/>
    <mergeCell ref="U7:W7"/>
    <mergeCell ref="X7:Z7"/>
  </mergeCells>
  <printOptions/>
  <pageMargins left="0.3937007874015748" right="0.3937007874015748" top="0.47" bottom="0.46" header="0" footer="0"/>
  <pageSetup horizontalDpi="300" verticalDpi="300" orientation="portrait" r:id="rId6"/>
  <drawing r:id="rId5"/>
  <legacyDrawing r:id="rId4"/>
  <oleObjects>
    <oleObject progId="Equation.3" shapeId="1495052" r:id="rId2"/>
    <oleObject progId="Equation.3" shapeId="149505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B1:BH65"/>
  <sheetViews>
    <sheetView showGridLines="0" showRowColHeaders="0" tabSelected="1" zoomScaleSheetLayoutView="100" workbookViewId="0" topLeftCell="A13">
      <selection activeCell="G27" sqref="G27"/>
    </sheetView>
  </sheetViews>
  <sheetFormatPr defaultColWidth="11.00390625" defaultRowHeight="15.75"/>
  <cols>
    <col min="1" max="1" width="7.125" style="1" customWidth="1"/>
    <col min="6" max="6" width="10.75390625" style="0" customWidth="1"/>
    <col min="7" max="7" width="10.625" style="0" customWidth="1"/>
    <col min="8" max="8" width="6.375" style="0" customWidth="1"/>
    <col min="9" max="9" width="9.00390625" style="24" hidden="1" customWidth="1"/>
    <col min="10" max="10" width="11.75390625" style="24" hidden="1" customWidth="1"/>
    <col min="11" max="11" width="26.75390625" style="24" hidden="1" customWidth="1"/>
    <col min="12" max="12" width="9.125" style="24" hidden="1" customWidth="1"/>
    <col min="13" max="13" width="10.25390625" style="24" hidden="1" customWidth="1"/>
    <col min="14" max="14" width="10.00390625" style="24" hidden="1" customWidth="1"/>
    <col min="15" max="15" width="11.00390625" style="24" hidden="1" customWidth="1"/>
    <col min="16" max="16" width="9.75390625" style="24" hidden="1" customWidth="1"/>
    <col min="17" max="17" width="11.50390625" style="24" hidden="1" customWidth="1"/>
    <col min="18" max="18" width="10.25390625" style="24" hidden="1" customWidth="1"/>
    <col min="19" max="19" width="11.875" style="24" hidden="1" customWidth="1"/>
    <col min="20" max="20" width="11.25390625" style="24" hidden="1" customWidth="1"/>
    <col min="21" max="21" width="11.50390625" style="24" hidden="1" customWidth="1"/>
    <col min="22" max="22" width="12.50390625" style="24" hidden="1" customWidth="1"/>
    <col min="23" max="23" width="14.375" style="24" hidden="1" customWidth="1"/>
    <col min="24" max="24" width="12.75390625" style="24" hidden="1" customWidth="1"/>
    <col min="25" max="25" width="13.25390625" style="24" hidden="1" customWidth="1"/>
    <col min="26" max="26" width="12.00390625" style="24" hidden="1" customWidth="1"/>
    <col min="27" max="27" width="25.375" style="24" hidden="1" customWidth="1"/>
    <col min="28" max="28" width="19.25390625" style="24" hidden="1" customWidth="1"/>
    <col min="29" max="29" width="13.375" style="24" hidden="1" customWidth="1"/>
    <col min="30" max="30" width="14.875" style="24" hidden="1" customWidth="1"/>
    <col min="31" max="31" width="18.875" style="24" hidden="1" customWidth="1"/>
    <col min="32" max="32" width="18.25390625" style="24" hidden="1" customWidth="1"/>
    <col min="33" max="34" width="6.75390625" style="24" hidden="1" customWidth="1"/>
    <col min="35" max="35" width="6.375" style="24" hidden="1" customWidth="1"/>
    <col min="36" max="36" width="4.75390625" style="24" hidden="1" customWidth="1"/>
    <col min="37" max="37" width="5.50390625" style="24" hidden="1" customWidth="1"/>
    <col min="38" max="38" width="5.00390625" style="24" hidden="1" customWidth="1"/>
    <col min="39" max="39" width="5.625" style="24" hidden="1" customWidth="1"/>
    <col min="40" max="40" width="7.25390625" style="24" hidden="1" customWidth="1"/>
    <col min="41" max="41" width="7.00390625" style="24" hidden="1" customWidth="1"/>
    <col min="42" max="42" width="6.25390625" style="24" hidden="1" customWidth="1"/>
    <col min="43" max="43" width="6.625" style="24" hidden="1" customWidth="1"/>
    <col min="44" max="44" width="6.50390625" style="24" hidden="1" customWidth="1"/>
    <col min="45" max="45" width="6.375" style="24" hidden="1" customWidth="1"/>
    <col min="46" max="46" width="7.125" style="24" hidden="1" customWidth="1"/>
    <col min="47" max="47" width="5.625" style="24" hidden="1" customWidth="1"/>
    <col min="48" max="48" width="6.125" style="24" hidden="1" customWidth="1"/>
    <col min="49" max="49" width="6.25390625" style="24" hidden="1" customWidth="1"/>
    <col min="50" max="50" width="6.75390625" style="24" hidden="1" customWidth="1"/>
    <col min="51" max="51" width="6.375" style="24" hidden="1" customWidth="1"/>
    <col min="52" max="52" width="6.75390625" style="24" hidden="1" customWidth="1"/>
    <col min="53" max="53" width="3.75390625" style="24" hidden="1" customWidth="1"/>
    <col min="54" max="54" width="6.125" style="24" hidden="1" customWidth="1"/>
    <col min="55" max="55" width="6.50390625" style="24" hidden="1" customWidth="1"/>
    <col min="56" max="57" width="6.375" style="24" hidden="1" customWidth="1"/>
    <col min="58" max="58" width="15.625" style="24" hidden="1" customWidth="1"/>
    <col min="59" max="65" width="11.00390625" style="24" hidden="1" customWidth="1"/>
    <col min="66" max="78" width="11.00390625" style="24" customWidth="1"/>
  </cols>
  <sheetData>
    <row r="1" spans="8:10" ht="24.75" customHeight="1">
      <c r="H1" s="3"/>
      <c r="J1" s="24" t="s">
        <v>3</v>
      </c>
    </row>
    <row r="2" spans="2:39" ht="15.75">
      <c r="B2" s="47" t="s">
        <v>45</v>
      </c>
      <c r="C2" s="47"/>
      <c r="D2" s="47"/>
      <c r="E2" s="47"/>
      <c r="F2" s="47"/>
      <c r="G2" s="47"/>
      <c r="H2" s="3"/>
      <c r="I2" s="24" t="s">
        <v>10</v>
      </c>
      <c r="K2" s="24">
        <v>1</v>
      </c>
      <c r="L2" s="24">
        <v>2</v>
      </c>
      <c r="M2" s="24">
        <v>3</v>
      </c>
      <c r="N2" s="24">
        <v>4</v>
      </c>
      <c r="O2" s="24">
        <v>5</v>
      </c>
      <c r="P2" s="24">
        <v>6</v>
      </c>
      <c r="Q2" s="24">
        <v>7</v>
      </c>
      <c r="R2" s="24">
        <v>8</v>
      </c>
      <c r="S2" s="24">
        <v>9</v>
      </c>
      <c r="T2" s="24">
        <v>10</v>
      </c>
      <c r="U2" s="24">
        <v>11</v>
      </c>
      <c r="AL2" s="24" t="s">
        <v>11</v>
      </c>
      <c r="AM2" s="24" t="s">
        <v>12</v>
      </c>
    </row>
    <row r="3" spans="2:39" ht="15" customHeight="1">
      <c r="B3" s="8"/>
      <c r="C3" s="8"/>
      <c r="D3" s="8"/>
      <c r="E3" s="8"/>
      <c r="F3" s="8"/>
      <c r="H3" s="3"/>
      <c r="I3" s="24">
        <v>1</v>
      </c>
      <c r="J3" s="25" t="s">
        <v>4</v>
      </c>
      <c r="K3" s="25">
        <v>50</v>
      </c>
      <c r="L3" s="25">
        <v>60</v>
      </c>
      <c r="M3" s="25">
        <v>70</v>
      </c>
      <c r="N3" s="25">
        <v>80</v>
      </c>
      <c r="O3" s="25">
        <v>90</v>
      </c>
      <c r="P3" s="25">
        <v>100</v>
      </c>
      <c r="Q3" s="25">
        <v>110</v>
      </c>
      <c r="R3" s="25">
        <v>120</v>
      </c>
      <c r="S3" s="25">
        <v>130</v>
      </c>
      <c r="T3" s="25">
        <v>140</v>
      </c>
      <c r="U3" s="25">
        <v>150</v>
      </c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L3" s="24">
        <f>LOOKUP(F5,K3:U3,K2:U2)</f>
        <v>6</v>
      </c>
      <c r="AM3" s="24">
        <f>AL3+1</f>
        <v>7</v>
      </c>
    </row>
    <row r="4" spans="2:57" ht="15.75">
      <c r="B4" s="17"/>
      <c r="I4" s="24">
        <v>2</v>
      </c>
      <c r="J4" s="27" t="s">
        <v>1</v>
      </c>
      <c r="K4" s="25">
        <v>1.8</v>
      </c>
      <c r="L4" s="25">
        <v>2.8</v>
      </c>
      <c r="M4" s="25">
        <v>3.8</v>
      </c>
      <c r="N4" s="25">
        <v>5</v>
      </c>
      <c r="O4" s="25">
        <v>6.2</v>
      </c>
      <c r="P4" s="25">
        <v>7.5</v>
      </c>
      <c r="Q4" s="25">
        <v>9</v>
      </c>
      <c r="R4" s="25">
        <v>10.2</v>
      </c>
      <c r="S4" s="25">
        <v>12</v>
      </c>
      <c r="T4" s="25">
        <v>13</v>
      </c>
      <c r="U4" s="25">
        <v>14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L4" s="24">
        <f>LOOKUP(AL3,K2:U2,K3:U3)</f>
        <v>100</v>
      </c>
      <c r="AM4" s="24">
        <f>LOOKUP(AM3,K2:U2,K3:U3)</f>
        <v>110</v>
      </c>
      <c r="BC4" s="11" t="s">
        <v>20</v>
      </c>
      <c r="BD4" s="51"/>
      <c r="BE4" s="51"/>
    </row>
    <row r="5" spans="2:60" ht="15.75">
      <c r="B5" s="48" t="s">
        <v>43</v>
      </c>
      <c r="C5" s="48"/>
      <c r="D5" s="48"/>
      <c r="E5" s="2" t="s">
        <v>44</v>
      </c>
      <c r="F5" s="19">
        <f>I21</f>
        <v>100</v>
      </c>
      <c r="AO5" s="24">
        <f>LOOKUP(AL4,K3:U3,K4:U4)</f>
        <v>7.5</v>
      </c>
      <c r="AP5" s="24">
        <f>LOOKUP(AM4,K3:U3,K4:U4)</f>
        <v>9</v>
      </c>
      <c r="BF5" s="12" t="s">
        <v>21</v>
      </c>
      <c r="BG5" s="51"/>
      <c r="BH5" s="51"/>
    </row>
    <row r="6" spans="2:60" ht="15.75">
      <c r="B6" s="54"/>
      <c r="C6" s="54"/>
      <c r="D6" s="54"/>
      <c r="E6" s="54"/>
      <c r="F6" s="54"/>
      <c r="BF6" s="11" t="s">
        <v>2</v>
      </c>
      <c r="BG6" s="52"/>
      <c r="BH6" s="52"/>
    </row>
    <row r="7" spans="2:26" ht="15.75">
      <c r="B7" s="53" t="s">
        <v>0</v>
      </c>
      <c r="C7" s="53"/>
      <c r="D7" s="53"/>
      <c r="E7" s="9" t="s">
        <v>2</v>
      </c>
      <c r="F7" s="14">
        <v>6876</v>
      </c>
      <c r="L7" s="40" t="s">
        <v>41</v>
      </c>
      <c r="M7" s="41"/>
      <c r="N7" s="42"/>
      <c r="O7" s="40" t="s">
        <v>42</v>
      </c>
      <c r="P7" s="41"/>
      <c r="Q7" s="42"/>
      <c r="R7" s="40" t="s">
        <v>47</v>
      </c>
      <c r="S7" s="41"/>
      <c r="T7" s="42"/>
      <c r="U7" s="40" t="s">
        <v>48</v>
      </c>
      <c r="V7" s="41"/>
      <c r="W7" s="42"/>
      <c r="X7" s="40" t="s">
        <v>49</v>
      </c>
      <c r="Y7" s="41"/>
      <c r="Z7" s="42"/>
    </row>
    <row r="8" spans="2:26" ht="15.75">
      <c r="B8" s="20"/>
      <c r="C8" s="20"/>
      <c r="D8" s="20"/>
      <c r="E8" s="9"/>
      <c r="F8" s="23"/>
      <c r="L8" s="28" t="s">
        <v>27</v>
      </c>
      <c r="M8" s="28" t="s">
        <v>28</v>
      </c>
      <c r="N8" s="28" t="s">
        <v>29</v>
      </c>
      <c r="O8" s="28" t="s">
        <v>27</v>
      </c>
      <c r="P8" s="28" t="s">
        <v>28</v>
      </c>
      <c r="Q8" s="28" t="s">
        <v>29</v>
      </c>
      <c r="R8" s="28" t="s">
        <v>27</v>
      </c>
      <c r="S8" s="28" t="s">
        <v>28</v>
      </c>
      <c r="T8" s="28" t="s">
        <v>29</v>
      </c>
      <c r="U8" s="28" t="s">
        <v>27</v>
      </c>
      <c r="V8" s="28" t="s">
        <v>28</v>
      </c>
      <c r="W8" s="28" t="s">
        <v>29</v>
      </c>
      <c r="X8" s="28" t="s">
        <v>27</v>
      </c>
      <c r="Y8" s="28" t="s">
        <v>28</v>
      </c>
      <c r="Z8" s="28" t="s">
        <v>29</v>
      </c>
    </row>
    <row r="9" spans="2:26" ht="19.5" customHeight="1">
      <c r="B9" s="43" t="s">
        <v>26</v>
      </c>
      <c r="C9" s="43"/>
      <c r="D9" s="43"/>
      <c r="E9" s="43"/>
      <c r="F9" s="15">
        <f>M11</f>
        <v>2.667461135118615</v>
      </c>
      <c r="L9" s="29">
        <f aca="true" t="shared" si="0" ref="L9:Q9">LOOKUP($I$20,$J$22:$J$44,L22:L44)</f>
        <v>2.507</v>
      </c>
      <c r="M9" s="29">
        <f t="shared" si="0"/>
        <v>15.33</v>
      </c>
      <c r="N9" s="29">
        <f t="shared" si="0"/>
        <v>0.9124</v>
      </c>
      <c r="O9" s="29">
        <f t="shared" si="0"/>
        <v>0.0395</v>
      </c>
      <c r="P9" s="29">
        <f t="shared" si="0"/>
        <v>0.0844</v>
      </c>
      <c r="Q9" s="29">
        <f t="shared" si="0"/>
        <v>0.5191</v>
      </c>
      <c r="R9" s="29">
        <f>LOOKUP($I$20,$J$22:$J$44,R22:R44)</f>
        <v>0.0147</v>
      </c>
      <c r="S9" s="29">
        <f>LOOKUP($I$20,$J$22:$J$44,S22:S44)</f>
        <v>0.04</v>
      </c>
      <c r="T9" s="29">
        <f>LOOKUP($I$20,$J$22:$J$44,T22:T44)</f>
        <v>0.9752</v>
      </c>
      <c r="U9" s="29">
        <f aca="true" t="shared" si="1" ref="U9:Z9">LOOKUP($I$20,$J$22:$J$44,U22:U44)</f>
        <v>0.3424</v>
      </c>
      <c r="V9" s="29">
        <f t="shared" si="1"/>
        <v>2.456</v>
      </c>
      <c r="W9" s="29">
        <f t="shared" si="1"/>
        <v>0.9388</v>
      </c>
      <c r="X9" s="29">
        <f t="shared" si="1"/>
        <v>0.04279</v>
      </c>
      <c r="Y9" s="29">
        <f t="shared" si="1"/>
        <v>0.08948</v>
      </c>
      <c r="Z9" s="29">
        <f t="shared" si="1"/>
        <v>1.029</v>
      </c>
    </row>
    <row r="10" spans="2:6" ht="18.75">
      <c r="B10" s="21"/>
      <c r="C10" s="21"/>
      <c r="D10" s="21"/>
      <c r="E10" s="21"/>
      <c r="F10" s="22"/>
    </row>
    <row r="11" spans="2:33" ht="21" customHeight="1">
      <c r="B11" s="43" t="s">
        <v>31</v>
      </c>
      <c r="C11" s="43"/>
      <c r="D11" s="43"/>
      <c r="E11" s="43"/>
      <c r="F11" s="15">
        <f>P11/10</f>
        <v>16.898860890859908</v>
      </c>
      <c r="H11" s="3"/>
      <c r="I11" s="26"/>
      <c r="L11" s="30" t="s">
        <v>30</v>
      </c>
      <c r="M11" s="26">
        <f>(1/(L9*N9))*LN(((((1/$F$7)^(-N9))+(M9/L9))/((1+(M9/L9)))))</f>
        <v>2.667461135118615</v>
      </c>
      <c r="O11" s="31" t="s">
        <v>30</v>
      </c>
      <c r="P11" s="25">
        <f>(1/(O9*Q9))*LN(((((1/$F$7)^(-Q9))+(P9/O9))/((1+(P9/O9)))))</f>
        <v>168.98860890859908</v>
      </c>
      <c r="Q11" s="26"/>
      <c r="R11" s="31" t="s">
        <v>30</v>
      </c>
      <c r="S11" s="25">
        <f>(1/(R9*T9))*LN(((((1/$F$7)^(-T9))+(S9/R9))/((1+(S9/R9)))))</f>
        <v>509.4465930359303</v>
      </c>
      <c r="T11" s="26"/>
      <c r="U11" s="31" t="s">
        <v>30</v>
      </c>
      <c r="V11" s="25">
        <f>(1/(U9*W9))*LN(((((1/$F$7)^(-W9))+(V9/U9))/((1+(V9/U9)))))</f>
        <v>19.27547774511199</v>
      </c>
      <c r="W11" s="26"/>
      <c r="X11" s="31" t="s">
        <v>30</v>
      </c>
      <c r="Y11" s="25">
        <f>(1/(X9*Z9))*LN(((((1/$F$7)^(-Z9))+(Y9/X9))/((1+(Y9/X9)))))</f>
        <v>180.86668745656812</v>
      </c>
      <c r="Z11" s="26"/>
      <c r="AA11" s="26"/>
      <c r="AB11" s="26"/>
      <c r="AC11" s="26"/>
      <c r="AD11" s="26"/>
      <c r="AE11" s="26"/>
      <c r="AF11" s="26"/>
      <c r="AG11" s="26"/>
    </row>
    <row r="12" spans="2:33" ht="21" customHeight="1">
      <c r="B12" s="21"/>
      <c r="C12" s="21"/>
      <c r="D12" s="21"/>
      <c r="E12" s="21"/>
      <c r="F12" s="22"/>
      <c r="H12" s="3"/>
      <c r="I12" s="26"/>
      <c r="L12" s="30"/>
      <c r="M12" s="26"/>
      <c r="O12" s="30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2:33" ht="21" customHeight="1">
      <c r="B13" s="43" t="s">
        <v>46</v>
      </c>
      <c r="C13" s="43"/>
      <c r="D13" s="43"/>
      <c r="E13" s="43"/>
      <c r="F13" s="15">
        <f>S11/10</f>
        <v>50.94465930359303</v>
      </c>
      <c r="H13" s="3"/>
      <c r="I13" s="26"/>
      <c r="L13" s="30"/>
      <c r="M13" s="26"/>
      <c r="O13" s="30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2:33" ht="21" customHeight="1">
      <c r="B14" s="21"/>
      <c r="C14" s="21"/>
      <c r="D14" s="21"/>
      <c r="E14" s="21"/>
      <c r="F14" s="22"/>
      <c r="H14" s="3"/>
      <c r="I14" s="26"/>
      <c r="L14" s="30"/>
      <c r="M14" s="26"/>
      <c r="O14" s="30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2:33" ht="21" customHeight="1">
      <c r="B15" s="43" t="s">
        <v>51</v>
      </c>
      <c r="C15" s="43"/>
      <c r="D15" s="43"/>
      <c r="E15" s="43"/>
      <c r="F15" s="15">
        <f>V11</f>
        <v>19.27547774511199</v>
      </c>
      <c r="H15" s="3"/>
      <c r="I15" s="26"/>
      <c r="L15" s="30"/>
      <c r="M15" s="26"/>
      <c r="O15" s="30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2:33" ht="21" customHeight="1">
      <c r="B16" s="21"/>
      <c r="C16" s="21"/>
      <c r="D16" s="21"/>
      <c r="E16" s="21"/>
      <c r="F16" s="22"/>
      <c r="H16" s="3"/>
      <c r="I16" s="26"/>
      <c r="L16" s="30"/>
      <c r="M16" s="26"/>
      <c r="O16" s="30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2:33" ht="21" customHeight="1">
      <c r="B17" s="43" t="s">
        <v>50</v>
      </c>
      <c r="C17" s="43"/>
      <c r="D17" s="43"/>
      <c r="E17" s="43"/>
      <c r="F17" s="15">
        <f>Y11</f>
        <v>180.86668745656812</v>
      </c>
      <c r="H17" s="3"/>
      <c r="I17" s="26"/>
      <c r="L17" s="30"/>
      <c r="M17" s="26"/>
      <c r="O17" s="30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8:43" ht="15.75">
      <c r="H18" s="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Q18" s="24" t="s">
        <v>5</v>
      </c>
    </row>
    <row r="19" spans="2:52" ht="15.75">
      <c r="B19" s="13" t="s">
        <v>18</v>
      </c>
      <c r="C19" s="13"/>
      <c r="D19" s="13"/>
      <c r="E19" s="13"/>
      <c r="F19" s="13"/>
      <c r="H19" s="3"/>
      <c r="I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P19" s="24" t="s">
        <v>16</v>
      </c>
      <c r="AQ19" s="55">
        <v>1</v>
      </c>
      <c r="AR19" s="55"/>
      <c r="AS19" s="24">
        <v>2</v>
      </c>
      <c r="AT19" s="24">
        <v>3</v>
      </c>
      <c r="AU19" s="24">
        <v>4</v>
      </c>
      <c r="AY19" s="24" t="s">
        <v>11</v>
      </c>
      <c r="AZ19" s="24" t="s">
        <v>12</v>
      </c>
    </row>
    <row r="20" spans="2:52" ht="18.75">
      <c r="B20" s="44" t="s">
        <v>22</v>
      </c>
      <c r="C20" s="44"/>
      <c r="D20" s="44"/>
      <c r="E20" s="44"/>
      <c r="F20" s="16">
        <f>IF(OR($F$9&lt;0.5,$F$9&gt;4),"",BC23)</f>
        <v>2.1672227945830302</v>
      </c>
      <c r="H20" s="3"/>
      <c r="I20" s="25">
        <v>4</v>
      </c>
      <c r="J20" s="26"/>
      <c r="K20" s="26"/>
      <c r="L20" s="39" t="s">
        <v>41</v>
      </c>
      <c r="M20" s="39"/>
      <c r="N20" s="39"/>
      <c r="O20" s="39" t="s">
        <v>42</v>
      </c>
      <c r="P20" s="39"/>
      <c r="Q20" s="39"/>
      <c r="R20" s="39" t="s">
        <v>47</v>
      </c>
      <c r="S20" s="39"/>
      <c r="T20" s="39"/>
      <c r="U20" s="39" t="s">
        <v>48</v>
      </c>
      <c r="V20" s="39"/>
      <c r="W20" s="39"/>
      <c r="X20" s="39" t="s">
        <v>49</v>
      </c>
      <c r="Y20" s="39"/>
      <c r="Z20" s="39"/>
      <c r="AA20" s="26"/>
      <c r="AB20" s="26"/>
      <c r="AC20" s="26"/>
      <c r="AD20" s="26"/>
      <c r="AE20" s="26"/>
      <c r="AF20" s="26"/>
      <c r="AG20" s="26"/>
      <c r="AP20" s="24">
        <v>1</v>
      </c>
      <c r="AQ20" s="40" t="s">
        <v>6</v>
      </c>
      <c r="AR20" s="42"/>
      <c r="AS20" s="25">
        <v>50</v>
      </c>
      <c r="AT20" s="25">
        <v>100</v>
      </c>
      <c r="AU20" s="25">
        <v>150</v>
      </c>
      <c r="AY20" s="24">
        <f>LOOKUP(AY21,AQ19:AU19,AQ20:AU20)</f>
        <v>100</v>
      </c>
      <c r="AZ20" s="24">
        <f>LOOKUP(AZ21,AQ19:AU19,AQ20:AU20)</f>
        <v>150</v>
      </c>
    </row>
    <row r="21" spans="2:55" ht="19.5">
      <c r="B21" s="44" t="s">
        <v>23</v>
      </c>
      <c r="C21" s="44"/>
      <c r="D21" s="44"/>
      <c r="E21" s="44"/>
      <c r="F21" s="16">
        <f>IF(OR($F$9&lt;0.5,$F$9&gt;4),"",BC34)</f>
        <v>17.337305675593075</v>
      </c>
      <c r="H21" s="3"/>
      <c r="I21" s="24">
        <f>LOOKUP(I20,J22:J44,K22:K36)</f>
        <v>100</v>
      </c>
      <c r="J21" s="26"/>
      <c r="K21" s="26"/>
      <c r="L21" s="28" t="s">
        <v>27</v>
      </c>
      <c r="M21" s="28" t="s">
        <v>28</v>
      </c>
      <c r="N21" s="28" t="s">
        <v>29</v>
      </c>
      <c r="O21" s="28" t="s">
        <v>27</v>
      </c>
      <c r="P21" s="28" t="s">
        <v>28</v>
      </c>
      <c r="Q21" s="28" t="s">
        <v>29</v>
      </c>
      <c r="R21" s="28" t="s">
        <v>27</v>
      </c>
      <c r="S21" s="28" t="s">
        <v>28</v>
      </c>
      <c r="T21" s="28" t="s">
        <v>29</v>
      </c>
      <c r="U21" s="28" t="s">
        <v>27</v>
      </c>
      <c r="V21" s="28" t="s">
        <v>28</v>
      </c>
      <c r="W21" s="28" t="s">
        <v>29</v>
      </c>
      <c r="X21" s="28" t="s">
        <v>27</v>
      </c>
      <c r="Y21" s="28" t="s">
        <v>28</v>
      </c>
      <c r="Z21" s="28" t="s">
        <v>29</v>
      </c>
      <c r="AA21" s="26"/>
      <c r="AB21" s="26"/>
      <c r="AC21" s="26"/>
      <c r="AD21" s="26"/>
      <c r="AE21" s="26"/>
      <c r="AF21" s="26"/>
      <c r="AG21" s="26"/>
      <c r="AP21" s="24">
        <v>2</v>
      </c>
      <c r="AQ21" s="40">
        <v>0.5</v>
      </c>
      <c r="AR21" s="42"/>
      <c r="AS21" s="25">
        <v>1.5</v>
      </c>
      <c r="AT21" s="25">
        <v>0.4</v>
      </c>
      <c r="AU21" s="25">
        <v>0.73</v>
      </c>
      <c r="AX21" s="24" t="s">
        <v>10</v>
      </c>
      <c r="AY21" s="24">
        <f>LOOKUP($F$5,AR20:AU20,AR19:AU19)</f>
        <v>3</v>
      </c>
      <c r="AZ21" s="24">
        <f>AY21+1</f>
        <v>4</v>
      </c>
      <c r="BB21" s="24" t="s">
        <v>13</v>
      </c>
      <c r="BC21" s="24" t="s">
        <v>14</v>
      </c>
    </row>
    <row r="22" spans="2:54" ht="19.5">
      <c r="B22" s="44" t="s">
        <v>19</v>
      </c>
      <c r="C22" s="44"/>
      <c r="D22" s="44"/>
      <c r="E22" s="44"/>
      <c r="F22" s="16">
        <f>IF(OR($F$9&lt;0.5,$F$9&gt;4),"",BC44)</f>
        <v>23.838497378270997</v>
      </c>
      <c r="H22" s="3"/>
      <c r="J22" s="26">
        <v>1</v>
      </c>
      <c r="K22" s="32">
        <v>30</v>
      </c>
      <c r="L22" s="33">
        <v>38.79</v>
      </c>
      <c r="M22" s="33">
        <v>180</v>
      </c>
      <c r="N22" s="33">
        <v>0.356</v>
      </c>
      <c r="O22" s="33">
        <v>0.3174</v>
      </c>
      <c r="P22" s="33">
        <v>1.725</v>
      </c>
      <c r="Q22" s="33">
        <v>0.3705</v>
      </c>
      <c r="R22" s="56">
        <v>0.1198</v>
      </c>
      <c r="S22" s="56">
        <v>0.7137</v>
      </c>
      <c r="T22" s="56">
        <v>0.3703</v>
      </c>
      <c r="U22" s="56">
        <v>7.408</v>
      </c>
      <c r="V22" s="56">
        <v>42.49</v>
      </c>
      <c r="W22" s="56">
        <v>0.4061</v>
      </c>
      <c r="X22" s="56">
        <v>0.306</v>
      </c>
      <c r="Y22" s="56">
        <v>1.62</v>
      </c>
      <c r="Z22" s="56">
        <v>0.3793</v>
      </c>
      <c r="AA22" s="26"/>
      <c r="AB22" s="26"/>
      <c r="AC22" s="26"/>
      <c r="AD22" s="26"/>
      <c r="AE22" s="26"/>
      <c r="AF22" s="26"/>
      <c r="AG22" s="26"/>
      <c r="AP22" s="24">
        <v>3</v>
      </c>
      <c r="AQ22" s="40">
        <v>1</v>
      </c>
      <c r="AR22" s="42"/>
      <c r="AS22" s="25">
        <v>3.1</v>
      </c>
      <c r="AT22" s="25">
        <v>0.86</v>
      </c>
      <c r="AU22" s="25">
        <v>1.5</v>
      </c>
      <c r="AV22" s="24" t="s">
        <v>15</v>
      </c>
      <c r="AW22" s="24">
        <f>LOOKUP(AX22,AP20:AP49,AQ20:AQ49)</f>
        <v>2</v>
      </c>
      <c r="AX22" s="24">
        <f>LOOKUP($F$9,AQ21:AR25,AP21:AP25)</f>
        <v>4</v>
      </c>
      <c r="AY22" s="24">
        <f>HLOOKUP(AY20,AQ20:AU49,AX22)</f>
        <v>1.7</v>
      </c>
      <c r="AZ22" s="24">
        <f>HLOOKUP(AZ20,AQ20:AU49,AX22)</f>
        <v>3.3</v>
      </c>
      <c r="BB22" s="24">
        <f>IF($F$5=150,AY22,(((AZ22-AY22)/(AZ20-AY20))*($F$5-AY20))+AY22)</f>
        <v>1.7</v>
      </c>
    </row>
    <row r="23" spans="2:55" ht="15" customHeight="1">
      <c r="B23" s="18" t="s">
        <v>25</v>
      </c>
      <c r="C23" s="8"/>
      <c r="D23" s="8"/>
      <c r="E23" s="8"/>
      <c r="F23" s="8"/>
      <c r="H23" s="3"/>
      <c r="J23" s="26">
        <v>2</v>
      </c>
      <c r="K23" s="32">
        <v>50</v>
      </c>
      <c r="L23" s="33">
        <v>8.801</v>
      </c>
      <c r="M23" s="33">
        <v>27.28</v>
      </c>
      <c r="N23" s="33">
        <v>0.2957</v>
      </c>
      <c r="O23" s="33">
        <v>0.0903</v>
      </c>
      <c r="P23" s="33">
        <v>0.1712</v>
      </c>
      <c r="Q23" s="33">
        <v>0.2324</v>
      </c>
      <c r="R23" s="56">
        <v>0.0388</v>
      </c>
      <c r="S23" s="56">
        <v>0.0873</v>
      </c>
      <c r="T23" s="56">
        <v>0.5105</v>
      </c>
      <c r="U23" s="56">
        <v>1.817</v>
      </c>
      <c r="V23" s="56">
        <v>4.84</v>
      </c>
      <c r="W23" s="56">
        <v>0.4021</v>
      </c>
      <c r="X23" s="56">
        <v>0.09721</v>
      </c>
      <c r="Y23" s="56">
        <v>0.1799</v>
      </c>
      <c r="Z23" s="56">
        <v>0.4912</v>
      </c>
      <c r="AA23" s="26"/>
      <c r="AB23" s="26"/>
      <c r="AC23" s="26"/>
      <c r="AD23" s="26"/>
      <c r="AE23" s="26"/>
      <c r="AF23" s="26"/>
      <c r="AG23" s="26"/>
      <c r="AP23" s="24">
        <v>4</v>
      </c>
      <c r="AQ23" s="40">
        <v>2</v>
      </c>
      <c r="AR23" s="42"/>
      <c r="AS23" s="37">
        <v>6.1</v>
      </c>
      <c r="AT23" s="25">
        <v>1.7</v>
      </c>
      <c r="AU23" s="25">
        <v>3.3</v>
      </c>
      <c r="AV23" s="24" t="s">
        <v>17</v>
      </c>
      <c r="AW23" s="24">
        <f>LOOKUP(AX23,AP20:AP49,AQ20:AQ49)</f>
        <v>3</v>
      </c>
      <c r="AX23" s="24">
        <f>AX22+1</f>
        <v>5</v>
      </c>
      <c r="AY23" s="24">
        <f>HLOOKUP(AY20,AQ20:AU49,AX23)</f>
        <v>2.4</v>
      </c>
      <c r="AZ23" s="24">
        <f>HLOOKUP(AZ20,AQ20:AU49,AX23)</f>
        <v>5.1</v>
      </c>
      <c r="BB23" s="24">
        <f>IF($F$5=150,AY23,(((AZ23-AY23)/(AZ20-AY20))*($F$5-AY20))+AY23)</f>
        <v>2.4</v>
      </c>
      <c r="BC23" s="24">
        <f>(((BB23-BB22)/(AW23-AW22))*($F$9-AW22))+BB22</f>
        <v>2.1672227945830302</v>
      </c>
    </row>
    <row r="24" spans="2:47" ht="15.75">
      <c r="B24" s="18"/>
      <c r="H24" s="3"/>
      <c r="J24" s="26">
        <v>3</v>
      </c>
      <c r="K24" s="32">
        <v>70</v>
      </c>
      <c r="L24" s="33">
        <v>5.369</v>
      </c>
      <c r="M24" s="33">
        <v>23.49</v>
      </c>
      <c r="N24" s="33">
        <v>0.5883</v>
      </c>
      <c r="O24" s="33">
        <v>0.0509</v>
      </c>
      <c r="P24" s="33">
        <v>0.1697</v>
      </c>
      <c r="Q24" s="33">
        <v>0.3849</v>
      </c>
      <c r="R24" s="56">
        <v>0.023</v>
      </c>
      <c r="S24" s="56">
        <v>0.0716</v>
      </c>
      <c r="T24" s="56">
        <v>0.73</v>
      </c>
      <c r="U24" s="56">
        <v>0.7149</v>
      </c>
      <c r="V24" s="56">
        <v>3.798</v>
      </c>
      <c r="W24" s="56">
        <v>0.5381</v>
      </c>
      <c r="X24" s="56">
        <v>0.05791</v>
      </c>
      <c r="Y24" s="56">
        <v>0.1357</v>
      </c>
      <c r="Z24" s="56">
        <v>0.5968</v>
      </c>
      <c r="AA24" s="26"/>
      <c r="AB24" s="26"/>
      <c r="AC24" s="26"/>
      <c r="AD24" s="26"/>
      <c r="AE24" s="26"/>
      <c r="AF24" s="26"/>
      <c r="AG24" s="26"/>
      <c r="AP24" s="24">
        <v>5</v>
      </c>
      <c r="AQ24" s="40">
        <v>3</v>
      </c>
      <c r="AR24" s="42"/>
      <c r="AS24" s="37">
        <v>8.6</v>
      </c>
      <c r="AT24" s="25">
        <v>2.4</v>
      </c>
      <c r="AU24" s="25">
        <v>5.1</v>
      </c>
    </row>
    <row r="25" spans="8:54" ht="15.75">
      <c r="H25" s="3"/>
      <c r="J25" s="26">
        <v>4</v>
      </c>
      <c r="K25" s="32">
        <v>100</v>
      </c>
      <c r="L25" s="33">
        <v>2.507</v>
      </c>
      <c r="M25" s="33">
        <v>15.33</v>
      </c>
      <c r="N25" s="33">
        <v>0.9124</v>
      </c>
      <c r="O25" s="33">
        <v>0.0395</v>
      </c>
      <c r="P25" s="33">
        <v>0.0844</v>
      </c>
      <c r="Q25" s="33">
        <v>0.5191</v>
      </c>
      <c r="R25" s="56">
        <v>0.0147</v>
      </c>
      <c r="S25" s="56">
        <v>0.04</v>
      </c>
      <c r="T25" s="56">
        <v>0.9752</v>
      </c>
      <c r="U25" s="56">
        <v>0.3424</v>
      </c>
      <c r="V25" s="56">
        <v>2.456</v>
      </c>
      <c r="W25" s="56">
        <v>0.9388</v>
      </c>
      <c r="X25" s="56">
        <v>0.04279</v>
      </c>
      <c r="Y25" s="56">
        <v>0.08948</v>
      </c>
      <c r="Z25" s="56">
        <v>1.029</v>
      </c>
      <c r="AA25" s="26"/>
      <c r="AB25" s="26"/>
      <c r="AC25" s="26"/>
      <c r="AD25" s="26"/>
      <c r="AE25" s="26"/>
      <c r="AF25" s="26"/>
      <c r="AG25" s="26"/>
      <c r="AP25" s="24">
        <v>6</v>
      </c>
      <c r="AQ25" s="40">
        <v>4</v>
      </c>
      <c r="AR25" s="42"/>
      <c r="AS25" s="37">
        <v>10.7</v>
      </c>
      <c r="AT25" s="25">
        <v>3</v>
      </c>
      <c r="AU25" s="25">
        <v>6.7</v>
      </c>
      <c r="AW25" s="26"/>
      <c r="AX25" s="26"/>
      <c r="AY25" s="26"/>
      <c r="AZ25" s="26"/>
      <c r="BA25" s="26"/>
      <c r="BB25" s="26"/>
    </row>
    <row r="26" spans="2:33" ht="15.75">
      <c r="B26" s="18"/>
      <c r="H26" s="3"/>
      <c r="J26" s="26">
        <v>5</v>
      </c>
      <c r="K26" s="32">
        <v>125</v>
      </c>
      <c r="L26" s="33">
        <v>2.233</v>
      </c>
      <c r="M26" s="33">
        <v>7.888</v>
      </c>
      <c r="N26" s="33">
        <v>0.7295</v>
      </c>
      <c r="O26" s="33">
        <v>0.0351</v>
      </c>
      <c r="P26" s="33">
        <v>0.066</v>
      </c>
      <c r="Q26" s="33">
        <v>0.7832</v>
      </c>
      <c r="R26" s="56">
        <v>0.012</v>
      </c>
      <c r="S26" s="56">
        <v>0.0267</v>
      </c>
      <c r="T26" s="56">
        <v>1.079</v>
      </c>
      <c r="U26" s="56">
        <v>0.2138</v>
      </c>
      <c r="V26" s="56">
        <v>1.69</v>
      </c>
      <c r="W26" s="56">
        <v>1.086</v>
      </c>
      <c r="X26" s="56">
        <v>0.03654</v>
      </c>
      <c r="Y26" s="56">
        <v>0.0579</v>
      </c>
      <c r="Z26" s="56">
        <v>1.093</v>
      </c>
      <c r="AA26" s="26"/>
      <c r="AB26" s="26"/>
      <c r="AC26" s="26"/>
      <c r="AD26" s="26"/>
      <c r="AE26" s="26"/>
      <c r="AF26" s="26"/>
      <c r="AG26" s="26"/>
    </row>
    <row r="27" spans="2:43" ht="15.75">
      <c r="B27" s="17"/>
      <c r="H27" s="3"/>
      <c r="J27" s="26">
        <v>6</v>
      </c>
      <c r="K27" s="32">
        <v>150</v>
      </c>
      <c r="L27" s="33">
        <v>1.791</v>
      </c>
      <c r="M27" s="33">
        <v>5.478</v>
      </c>
      <c r="N27" s="33">
        <v>0.5678</v>
      </c>
      <c r="O27" s="33">
        <v>0.0324</v>
      </c>
      <c r="P27" s="33">
        <v>0.0775</v>
      </c>
      <c r="Q27" s="33">
        <v>1.566</v>
      </c>
      <c r="R27" s="56">
        <v>0.0104</v>
      </c>
      <c r="S27" s="56">
        <v>0.0202</v>
      </c>
      <c r="T27" s="56">
        <v>1.135</v>
      </c>
      <c r="U27" s="56">
        <v>0.1511</v>
      </c>
      <c r="V27" s="56">
        <v>1.124</v>
      </c>
      <c r="W27" s="56">
        <v>1.151</v>
      </c>
      <c r="X27" s="56">
        <v>0.03267</v>
      </c>
      <c r="Y27" s="56">
        <v>0.04074</v>
      </c>
      <c r="Z27" s="56">
        <v>1.134</v>
      </c>
      <c r="AA27" s="26"/>
      <c r="AB27" s="26"/>
      <c r="AC27" s="26"/>
      <c r="AD27" s="26"/>
      <c r="AE27" s="26"/>
      <c r="AF27" s="26"/>
      <c r="AG27" s="26"/>
      <c r="AQ27" s="24" t="s">
        <v>9</v>
      </c>
    </row>
    <row r="28" spans="8:33" ht="13.5" customHeight="1">
      <c r="H28" s="3"/>
      <c r="J28" s="26">
        <v>7</v>
      </c>
      <c r="K28" s="34" t="s">
        <v>32</v>
      </c>
      <c r="L28" s="33">
        <v>2.298</v>
      </c>
      <c r="M28" s="33">
        <v>17.38</v>
      </c>
      <c r="N28" s="33">
        <v>0.6193</v>
      </c>
      <c r="O28" s="33">
        <v>0.0361</v>
      </c>
      <c r="P28" s="33">
        <v>0.1433</v>
      </c>
      <c r="Q28" s="33">
        <v>0.56</v>
      </c>
      <c r="R28" s="56">
        <v>0.0138</v>
      </c>
      <c r="S28" s="56">
        <v>0.057</v>
      </c>
      <c r="T28" s="56">
        <v>0.7937</v>
      </c>
      <c r="U28" s="56">
        <v>0.2191</v>
      </c>
      <c r="V28" s="56">
        <v>3.49</v>
      </c>
      <c r="W28" s="56">
        <v>0.7358</v>
      </c>
      <c r="X28" s="56">
        <v>0.03873</v>
      </c>
      <c r="Y28" s="56">
        <v>0.1054</v>
      </c>
      <c r="Z28" s="56">
        <v>0.6397</v>
      </c>
      <c r="AA28" s="26"/>
      <c r="AB28" s="26"/>
      <c r="AC28" s="26"/>
      <c r="AD28" s="26"/>
      <c r="AE28" s="26"/>
      <c r="AF28" s="26"/>
      <c r="AG28" s="26"/>
    </row>
    <row r="29" spans="8:43" ht="15.75">
      <c r="H29" s="3"/>
      <c r="J29" s="26">
        <v>8</v>
      </c>
      <c r="K29" s="34" t="s">
        <v>33</v>
      </c>
      <c r="L29" s="33">
        <v>2.256</v>
      </c>
      <c r="M29" s="33">
        <v>13.8</v>
      </c>
      <c r="N29" s="33">
        <v>0.8837</v>
      </c>
      <c r="O29" s="33">
        <v>0.0356</v>
      </c>
      <c r="P29" s="33">
        <v>0.1079</v>
      </c>
      <c r="Q29" s="33">
        <v>0.7705</v>
      </c>
      <c r="R29" s="56">
        <v>0.0127</v>
      </c>
      <c r="S29" s="56">
        <v>0.0445</v>
      </c>
      <c r="T29" s="56">
        <v>1.049</v>
      </c>
      <c r="U29" s="56">
        <v>0.2211</v>
      </c>
      <c r="V29" s="56">
        <v>2.836</v>
      </c>
      <c r="W29" s="56">
        <v>1.123</v>
      </c>
      <c r="X29" s="56">
        <v>0.03749</v>
      </c>
      <c r="Y29" s="56">
        <v>0.0871</v>
      </c>
      <c r="Z29" s="56">
        <v>0.9086</v>
      </c>
      <c r="AA29" s="26"/>
      <c r="AB29" s="26"/>
      <c r="AC29" s="26"/>
      <c r="AD29" s="26"/>
      <c r="AE29" s="26"/>
      <c r="AF29" s="26"/>
      <c r="AG29" s="26"/>
      <c r="AQ29" s="24" t="s">
        <v>7</v>
      </c>
    </row>
    <row r="30" spans="8:52" ht="15.75">
      <c r="H30" s="3"/>
      <c r="I30" s="26"/>
      <c r="J30" s="26">
        <v>9</v>
      </c>
      <c r="K30" s="34" t="s">
        <v>34</v>
      </c>
      <c r="L30" s="33">
        <v>2.513</v>
      </c>
      <c r="M30" s="33">
        <v>17.34</v>
      </c>
      <c r="N30" s="33">
        <v>0.4994</v>
      </c>
      <c r="O30" s="33">
        <v>0.0392</v>
      </c>
      <c r="P30" s="33">
        <v>0.1464</v>
      </c>
      <c r="Q30" s="33">
        <v>0.4486</v>
      </c>
      <c r="R30" s="56">
        <v>0.0164</v>
      </c>
      <c r="S30" s="56">
        <v>0.0608</v>
      </c>
      <c r="T30" s="56">
        <v>0.7472</v>
      </c>
      <c r="U30" s="56">
        <v>0.244</v>
      </c>
      <c r="V30" s="56">
        <v>3.012</v>
      </c>
      <c r="W30" s="56">
        <v>0.5019</v>
      </c>
      <c r="X30" s="56">
        <v>0.04299</v>
      </c>
      <c r="Y30" s="56">
        <v>0.107</v>
      </c>
      <c r="Z30" s="56">
        <v>0.5538</v>
      </c>
      <c r="AA30" s="26"/>
      <c r="AB30" s="26"/>
      <c r="AC30" s="26"/>
      <c r="AD30" s="26"/>
      <c r="AE30" s="26"/>
      <c r="AF30" s="26"/>
      <c r="AG30" s="26"/>
      <c r="AP30" s="24" t="s">
        <v>16</v>
      </c>
      <c r="AQ30" s="55">
        <v>1</v>
      </c>
      <c r="AR30" s="55"/>
      <c r="AS30" s="24">
        <v>2</v>
      </c>
      <c r="AT30" s="24">
        <v>3</v>
      </c>
      <c r="AU30" s="24">
        <v>4</v>
      </c>
      <c r="AY30" s="24" t="s">
        <v>11</v>
      </c>
      <c r="AZ30" s="24" t="s">
        <v>12</v>
      </c>
    </row>
    <row r="31" spans="8:52" ht="13.5" customHeight="1">
      <c r="H31" s="3"/>
      <c r="I31" s="26"/>
      <c r="J31" s="26">
        <v>10</v>
      </c>
      <c r="K31" s="34" t="s">
        <v>35</v>
      </c>
      <c r="L31" s="33">
        <v>2.322</v>
      </c>
      <c r="M31" s="33">
        <v>12.91</v>
      </c>
      <c r="N31" s="33">
        <v>0.7575</v>
      </c>
      <c r="O31" s="33">
        <v>0.0363</v>
      </c>
      <c r="P31" s="33">
        <v>0.0936</v>
      </c>
      <c r="Q31" s="33">
        <v>0.5955</v>
      </c>
      <c r="R31" s="56">
        <v>0.0133</v>
      </c>
      <c r="S31" s="56">
        <v>0.041</v>
      </c>
      <c r="T31" s="56">
        <v>0.9566</v>
      </c>
      <c r="U31" s="56">
        <v>0.2331</v>
      </c>
      <c r="V31" s="56">
        <v>2.213</v>
      </c>
      <c r="W31" s="56">
        <v>0.8051</v>
      </c>
      <c r="X31" s="56">
        <v>0.03886</v>
      </c>
      <c r="Y31" s="56">
        <v>0.08091</v>
      </c>
      <c r="Z31" s="56">
        <v>0.852</v>
      </c>
      <c r="AA31" s="26"/>
      <c r="AB31" s="26"/>
      <c r="AC31" s="26"/>
      <c r="AD31" s="26"/>
      <c r="AE31" s="26"/>
      <c r="AF31" s="26"/>
      <c r="AG31" s="26"/>
      <c r="AP31" s="24">
        <v>1</v>
      </c>
      <c r="AQ31" s="39" t="s">
        <v>6</v>
      </c>
      <c r="AR31" s="39"/>
      <c r="AS31" s="25">
        <v>50</v>
      </c>
      <c r="AT31" s="25">
        <v>100</v>
      </c>
      <c r="AU31" s="25">
        <v>150</v>
      </c>
      <c r="AY31" s="24">
        <f>LOOKUP(AY32,AQ30:AU30,AQ31:AU31)</f>
        <v>100</v>
      </c>
      <c r="AZ31" s="24">
        <f>LOOKUP(AZ32,AQ30:AU30,AQ31:AU31)</f>
        <v>150</v>
      </c>
    </row>
    <row r="32" spans="8:55" ht="15.75">
      <c r="H32" s="3"/>
      <c r="I32" s="26"/>
      <c r="J32" s="26">
        <v>11</v>
      </c>
      <c r="K32" s="34" t="s">
        <v>36</v>
      </c>
      <c r="L32" s="33">
        <v>2.272</v>
      </c>
      <c r="M32" s="33">
        <v>13.6</v>
      </c>
      <c r="N32" s="33">
        <v>0.7184</v>
      </c>
      <c r="O32" s="33">
        <v>0.0356</v>
      </c>
      <c r="P32" s="33">
        <v>0.1114</v>
      </c>
      <c r="Q32" s="33">
        <v>0.662</v>
      </c>
      <c r="R32" s="56">
        <v>0.0129</v>
      </c>
      <c r="S32" s="56">
        <v>0.0457</v>
      </c>
      <c r="T32" s="56">
        <v>0.9355</v>
      </c>
      <c r="U32" s="56">
        <v>0.2149</v>
      </c>
      <c r="V32" s="56">
        <v>2.695</v>
      </c>
      <c r="W32" s="56">
        <v>0.8768</v>
      </c>
      <c r="X32" s="56">
        <v>0.03762</v>
      </c>
      <c r="Y32" s="56">
        <v>0.08857</v>
      </c>
      <c r="Z32" s="56">
        <v>0.8087</v>
      </c>
      <c r="AA32" s="26"/>
      <c r="AB32" s="26"/>
      <c r="AC32" s="26"/>
      <c r="AD32" s="26"/>
      <c r="AE32" s="26"/>
      <c r="AF32" s="26"/>
      <c r="AG32" s="26"/>
      <c r="AP32" s="24">
        <v>2</v>
      </c>
      <c r="AQ32" s="39">
        <v>0.5</v>
      </c>
      <c r="AR32" s="39"/>
      <c r="AS32" s="25">
        <v>6.2</v>
      </c>
      <c r="AT32" s="25">
        <v>4.4</v>
      </c>
      <c r="AU32" s="25">
        <v>6</v>
      </c>
      <c r="AX32" s="24" t="s">
        <v>10</v>
      </c>
      <c r="AY32" s="24">
        <f>LOOKUP($F$5,AR31:AU31,AR30:AU30)</f>
        <v>3</v>
      </c>
      <c r="AZ32" s="24">
        <f>AY32+1</f>
        <v>4</v>
      </c>
      <c r="BB32" s="24" t="s">
        <v>13</v>
      </c>
      <c r="BC32" s="24" t="s">
        <v>14</v>
      </c>
    </row>
    <row r="33" spans="8:54" ht="60" customHeight="1">
      <c r="H33" s="3"/>
      <c r="I33" s="26"/>
      <c r="J33" s="26">
        <v>12</v>
      </c>
      <c r="K33" s="34" t="s">
        <v>37</v>
      </c>
      <c r="L33" s="33">
        <v>2.288</v>
      </c>
      <c r="M33" s="33">
        <v>9.848</v>
      </c>
      <c r="N33" s="33">
        <v>1.054</v>
      </c>
      <c r="O33" s="33">
        <v>0.0364</v>
      </c>
      <c r="P33" s="33">
        <v>0.0659</v>
      </c>
      <c r="Q33" s="33">
        <v>0.7543</v>
      </c>
      <c r="R33" s="56">
        <v>0.013</v>
      </c>
      <c r="S33" s="56">
        <v>0.0297</v>
      </c>
      <c r="T33" s="56">
        <v>1.195</v>
      </c>
      <c r="U33" s="56">
        <v>0.2518</v>
      </c>
      <c r="V33" s="56">
        <v>1.829</v>
      </c>
      <c r="W33" s="56">
        <v>1.273</v>
      </c>
      <c r="X33" s="56">
        <v>0.03866</v>
      </c>
      <c r="Y33" s="56">
        <v>0.0627</v>
      </c>
      <c r="Z33" s="56">
        <v>1.128</v>
      </c>
      <c r="AA33" s="26"/>
      <c r="AB33" s="26"/>
      <c r="AC33" s="26"/>
      <c r="AD33" s="26"/>
      <c r="AE33" s="26"/>
      <c r="AF33" s="26"/>
      <c r="AG33" s="26"/>
      <c r="AP33" s="24">
        <v>3</v>
      </c>
      <c r="AQ33" s="39">
        <v>1</v>
      </c>
      <c r="AR33" s="39"/>
      <c r="AS33" s="25">
        <v>13</v>
      </c>
      <c r="AT33" s="25">
        <v>8</v>
      </c>
      <c r="AU33" s="25">
        <v>10.5</v>
      </c>
      <c r="AV33" s="24" t="s">
        <v>15</v>
      </c>
      <c r="AW33" s="24">
        <f>LOOKUP(AX33,AP31:AP60,AQ31:AQ60)</f>
        <v>2</v>
      </c>
      <c r="AX33" s="24">
        <f>LOOKUP($F$9,AQ32:AR36,AP32:AP36)</f>
        <v>4</v>
      </c>
      <c r="AY33" s="24">
        <f>HLOOKUP(AY31,AQ31:AU60,AX33)</f>
        <v>14</v>
      </c>
      <c r="AZ33" s="24">
        <f>HLOOKUP(AZ31,AQ31:AU60,AX33)</f>
        <v>18</v>
      </c>
      <c r="BB33" s="24">
        <f>IF($F$5=150,AY33,(((AZ33-AY33)/(AZ31-AY31))*($F$5-AY31))+AY33)</f>
        <v>14</v>
      </c>
    </row>
    <row r="34" spans="8:58" ht="18.75">
      <c r="H34" s="3"/>
      <c r="I34" s="26"/>
      <c r="J34" s="26">
        <v>13</v>
      </c>
      <c r="K34" s="34" t="s">
        <v>38</v>
      </c>
      <c r="L34" s="33">
        <v>29.91</v>
      </c>
      <c r="M34" s="33">
        <v>184.4</v>
      </c>
      <c r="N34" s="33">
        <v>0.355</v>
      </c>
      <c r="O34" s="33">
        <v>0.2539</v>
      </c>
      <c r="P34" s="33">
        <v>1.8411</v>
      </c>
      <c r="Q34" s="33">
        <v>0.3924</v>
      </c>
      <c r="R34" s="56">
        <v>0.0883</v>
      </c>
      <c r="S34" s="56">
        <v>0.7526</v>
      </c>
      <c r="T34" s="56">
        <v>0.3786</v>
      </c>
      <c r="U34" s="56">
        <v>5.798</v>
      </c>
      <c r="V34" s="56">
        <v>44.12</v>
      </c>
      <c r="W34" s="56">
        <v>0.4124</v>
      </c>
      <c r="X34" s="56">
        <v>0.2404</v>
      </c>
      <c r="Y34" s="56">
        <v>1.709</v>
      </c>
      <c r="Z34" s="56">
        <v>0.3918</v>
      </c>
      <c r="AA34" s="26"/>
      <c r="AB34" s="26"/>
      <c r="AC34" s="26"/>
      <c r="AD34" s="26"/>
      <c r="AE34" s="26"/>
      <c r="AF34" s="26"/>
      <c r="AG34" s="26"/>
      <c r="AP34" s="24">
        <v>4</v>
      </c>
      <c r="AQ34" s="39">
        <v>2</v>
      </c>
      <c r="AR34" s="39"/>
      <c r="AS34" s="37">
        <v>23</v>
      </c>
      <c r="AT34" s="25">
        <v>14</v>
      </c>
      <c r="AU34" s="25">
        <v>18</v>
      </c>
      <c r="AV34" s="24" t="s">
        <v>17</v>
      </c>
      <c r="AW34" s="24">
        <f>LOOKUP(AX34,AP31:AP60,AQ31:AQ60)</f>
        <v>3</v>
      </c>
      <c r="AX34" s="24">
        <f>AX33+1</f>
        <v>5</v>
      </c>
      <c r="AY34" s="24">
        <f>HLOOKUP(AY31,AQ31:AU60,AX34)</f>
        <v>19</v>
      </c>
      <c r="AZ34" s="24">
        <f>HLOOKUP(AZ31,AQ31:AU60,AX34)</f>
        <v>25</v>
      </c>
      <c r="BB34" s="24">
        <f>IF($F$5=150,AY34,(((AZ34-AY34)/(AZ31-AY31))*($F$5-AY31))+AY34)</f>
        <v>19</v>
      </c>
      <c r="BC34" s="24">
        <f>(((BB34-BB33)/(AW34-AW33))*($F$9-AW33))+BB33</f>
        <v>17.337305675593075</v>
      </c>
      <c r="BF34" s="38"/>
    </row>
    <row r="35" spans="7:47" ht="30" customHeight="1">
      <c r="G35" s="13"/>
      <c r="H35" s="3"/>
      <c r="I35" s="26"/>
      <c r="J35" s="26">
        <v>14</v>
      </c>
      <c r="K35" s="34" t="s">
        <v>39</v>
      </c>
      <c r="L35" s="33">
        <v>2.354</v>
      </c>
      <c r="M35" s="33">
        <v>14.94</v>
      </c>
      <c r="N35" s="33">
        <v>0.7481</v>
      </c>
      <c r="O35" s="33">
        <v>0.0371</v>
      </c>
      <c r="P35" s="33">
        <v>0.1067</v>
      </c>
      <c r="Q35" s="33">
        <v>0.5733</v>
      </c>
      <c r="R35" s="56">
        <v>0.0139</v>
      </c>
      <c r="S35" s="56">
        <v>0.0464</v>
      </c>
      <c r="T35" s="56">
        <v>0.9185</v>
      </c>
      <c r="U35" s="56">
        <v>0.253</v>
      </c>
      <c r="V35" s="56">
        <v>2.592</v>
      </c>
      <c r="W35" s="56">
        <v>0.7999</v>
      </c>
      <c r="X35" s="56">
        <v>0.04001</v>
      </c>
      <c r="Y35" s="56">
        <v>0.0903</v>
      </c>
      <c r="Z35" s="56">
        <v>0.8019</v>
      </c>
      <c r="AA35" s="26"/>
      <c r="AB35" s="26"/>
      <c r="AC35" s="26"/>
      <c r="AD35" s="26"/>
      <c r="AE35" s="26"/>
      <c r="AF35" s="26"/>
      <c r="AG35" s="26"/>
      <c r="AP35" s="24">
        <v>5</v>
      </c>
      <c r="AQ35" s="39">
        <v>3</v>
      </c>
      <c r="AR35" s="39"/>
      <c r="AS35" s="37">
        <v>31</v>
      </c>
      <c r="AT35" s="25">
        <v>19</v>
      </c>
      <c r="AU35" s="25">
        <v>25</v>
      </c>
    </row>
    <row r="36" spans="8:47" ht="15.75">
      <c r="H36" s="3"/>
      <c r="I36" s="26"/>
      <c r="J36" s="26">
        <v>15</v>
      </c>
      <c r="K36" s="34" t="s">
        <v>40</v>
      </c>
      <c r="L36" s="33">
        <v>2.661</v>
      </c>
      <c r="M36" s="33">
        <v>19.54</v>
      </c>
      <c r="N36" s="33">
        <v>0.5094</v>
      </c>
      <c r="O36" s="33">
        <v>0.04219</v>
      </c>
      <c r="P36" s="33">
        <v>0.1559</v>
      </c>
      <c r="Q36" s="33">
        <v>0.4472</v>
      </c>
      <c r="R36" s="56">
        <v>0.01747</v>
      </c>
      <c r="S36" s="56">
        <v>0.06422</v>
      </c>
      <c r="T36" s="56">
        <v>0.7299</v>
      </c>
      <c r="U36" s="56">
        <v>0.3579</v>
      </c>
      <c r="V36" s="56">
        <v>3.466</v>
      </c>
      <c r="W36" s="56">
        <v>0.56</v>
      </c>
      <c r="X36" s="56">
        <v>0.04612</v>
      </c>
      <c r="Y36" s="56">
        <v>0.1198</v>
      </c>
      <c r="Z36" s="56">
        <v>0.5907</v>
      </c>
      <c r="AA36" s="26"/>
      <c r="AB36" s="26"/>
      <c r="AC36" s="26"/>
      <c r="AD36" s="26"/>
      <c r="AE36" s="26"/>
      <c r="AF36" s="26"/>
      <c r="AG36" s="26"/>
      <c r="AP36" s="24">
        <v>6</v>
      </c>
      <c r="AQ36" s="39">
        <v>4</v>
      </c>
      <c r="AR36" s="39"/>
      <c r="AS36" s="37">
        <v>39</v>
      </c>
      <c r="AT36" s="25">
        <v>24</v>
      </c>
      <c r="AU36" s="25">
        <v>30</v>
      </c>
    </row>
    <row r="37" spans="8:33" ht="15.75">
      <c r="H37" s="3"/>
      <c r="I37" s="2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26"/>
      <c r="AB37" s="26"/>
      <c r="AC37" s="26"/>
      <c r="AD37" s="26"/>
      <c r="AE37" s="26"/>
      <c r="AF37" s="26"/>
      <c r="AG37" s="26"/>
    </row>
    <row r="38" spans="8:43" ht="15.75">
      <c r="H38" s="3"/>
      <c r="I38" s="2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26"/>
      <c r="AB38" s="26"/>
      <c r="AC38" s="26"/>
      <c r="AD38" s="26"/>
      <c r="AE38" s="26"/>
      <c r="AF38" s="26"/>
      <c r="AG38" s="26"/>
      <c r="AQ38" s="24" t="s">
        <v>9</v>
      </c>
    </row>
    <row r="39" spans="8:43" ht="15.75">
      <c r="H39" s="3"/>
      <c r="I39" s="2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26"/>
      <c r="AB39" s="26"/>
      <c r="AC39" s="26"/>
      <c r="AD39" s="26"/>
      <c r="AE39" s="26"/>
      <c r="AF39" s="26"/>
      <c r="AG39" s="26"/>
      <c r="AQ39" s="24" t="s">
        <v>8</v>
      </c>
    </row>
    <row r="40" spans="8:52" ht="15.75">
      <c r="H40" s="3"/>
      <c r="I40" s="26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26"/>
      <c r="AB40" s="26"/>
      <c r="AC40" s="26"/>
      <c r="AD40" s="26"/>
      <c r="AE40" s="26"/>
      <c r="AF40" s="26"/>
      <c r="AG40" s="26"/>
      <c r="AP40" s="24" t="s">
        <v>16</v>
      </c>
      <c r="AQ40" s="55">
        <v>1</v>
      </c>
      <c r="AR40" s="55"/>
      <c r="AS40" s="24">
        <v>2</v>
      </c>
      <c r="AT40" s="24">
        <v>3</v>
      </c>
      <c r="AU40" s="24">
        <v>4</v>
      </c>
      <c r="AY40" s="24" t="s">
        <v>11</v>
      </c>
      <c r="AZ40" s="24" t="s">
        <v>12</v>
      </c>
    </row>
    <row r="41" spans="8:52" ht="15.75">
      <c r="H41" s="3"/>
      <c r="I41" s="26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26"/>
      <c r="AB41" s="26"/>
      <c r="AC41" s="26"/>
      <c r="AD41" s="26"/>
      <c r="AE41" s="26"/>
      <c r="AF41" s="26"/>
      <c r="AG41" s="26"/>
      <c r="AP41" s="24">
        <v>1</v>
      </c>
      <c r="AQ41" s="39" t="s">
        <v>6</v>
      </c>
      <c r="AR41" s="39"/>
      <c r="AS41" s="25">
        <v>50</v>
      </c>
      <c r="AT41" s="25">
        <v>100</v>
      </c>
      <c r="AU41" s="25">
        <v>150</v>
      </c>
      <c r="AY41" s="24">
        <f>LOOKUP(AY42,AQ40:AU40,AQ41:AU41)</f>
        <v>100</v>
      </c>
      <c r="AZ41" s="24">
        <f>LOOKUP(AZ42,AQ40:AU40,AQ41:AU41)</f>
        <v>150</v>
      </c>
    </row>
    <row r="42" spans="8:55" ht="15.75">
      <c r="H42" s="3"/>
      <c r="I42" s="26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 s="26"/>
      <c r="AB42" s="26"/>
      <c r="AC42" s="26"/>
      <c r="AD42" s="26"/>
      <c r="AE42" s="26"/>
      <c r="AF42" s="26"/>
      <c r="AG42" s="26"/>
      <c r="AP42" s="24">
        <v>2</v>
      </c>
      <c r="AQ42" s="39">
        <v>0.5</v>
      </c>
      <c r="AR42" s="39"/>
      <c r="AS42" s="25">
        <v>10</v>
      </c>
      <c r="AT42" s="25">
        <v>7</v>
      </c>
      <c r="AU42" s="25">
        <v>8.4</v>
      </c>
      <c r="AX42" s="24" t="s">
        <v>10</v>
      </c>
      <c r="AY42" s="24">
        <f>LOOKUP($F$5,AR41:AU41,AR40:AU40)</f>
        <v>3</v>
      </c>
      <c r="AZ42" s="24">
        <f>AY42+1</f>
        <v>4</v>
      </c>
      <c r="BB42" s="24" t="s">
        <v>13</v>
      </c>
      <c r="BC42" s="24" t="s">
        <v>14</v>
      </c>
    </row>
    <row r="43" spans="8:54" ht="15.75">
      <c r="H43" s="3"/>
      <c r="I43" s="26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26"/>
      <c r="AB43" s="26"/>
      <c r="AC43" s="26"/>
      <c r="AD43" s="26"/>
      <c r="AE43" s="26"/>
      <c r="AF43" s="26"/>
      <c r="AG43" s="26"/>
      <c r="AP43" s="24">
        <v>3</v>
      </c>
      <c r="AQ43" s="39">
        <v>1</v>
      </c>
      <c r="AR43" s="39"/>
      <c r="AS43" s="25">
        <v>20</v>
      </c>
      <c r="AT43" s="25">
        <v>12</v>
      </c>
      <c r="AU43" s="25">
        <v>15</v>
      </c>
      <c r="AV43" s="24" t="s">
        <v>15</v>
      </c>
      <c r="AW43" s="24">
        <f>LOOKUP(AX43,AP41:AP70,AQ41:AQ70)</f>
        <v>2</v>
      </c>
      <c r="AX43" s="24">
        <f>LOOKUP($F$9,AQ42:AR46,AP42:AP46)</f>
        <v>4</v>
      </c>
      <c r="AY43" s="24">
        <f>HLOOKUP(AY41,AQ41:AU70,AX43)</f>
        <v>19.5</v>
      </c>
      <c r="AZ43" s="24">
        <f>HLOOKUP(AZ41,AQ41:AU70,AX43)</f>
        <v>26</v>
      </c>
      <c r="BB43" s="24">
        <f>IF($F$5=150,AY43,(((AZ43-AY43)/(AZ41-AY41))*($F$5-AY41))+AY43)</f>
        <v>19.5</v>
      </c>
    </row>
    <row r="44" spans="8:55" ht="15.75">
      <c r="H44" s="3"/>
      <c r="I44" s="26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 s="26"/>
      <c r="AB44" s="26"/>
      <c r="AC44" s="26"/>
      <c r="AD44" s="26"/>
      <c r="AE44" s="26"/>
      <c r="AF44" s="26"/>
      <c r="AG44" s="26"/>
      <c r="AP44" s="24">
        <v>4</v>
      </c>
      <c r="AQ44" s="39">
        <v>2</v>
      </c>
      <c r="AR44" s="39"/>
      <c r="AS44" s="25">
        <v>33</v>
      </c>
      <c r="AT44" s="25">
        <v>19.5</v>
      </c>
      <c r="AU44" s="25">
        <v>26</v>
      </c>
      <c r="AV44" s="24" t="s">
        <v>17</v>
      </c>
      <c r="AW44" s="24">
        <f>LOOKUP(AX44,AP41:AP70,AQ41:AQ70)</f>
        <v>3</v>
      </c>
      <c r="AX44" s="24">
        <f>AX43+1</f>
        <v>5</v>
      </c>
      <c r="AY44" s="24">
        <f>HLOOKUP(AY41,AQ41:AU70,AX44)</f>
        <v>26</v>
      </c>
      <c r="AZ44" s="24">
        <f>HLOOKUP(AZ41,AQ41:AU70,AX44)</f>
        <v>34</v>
      </c>
      <c r="BB44" s="24">
        <f>IF($F$5=150,AY44,(((AZ44-AY44)/(AZ41-AY41))*($F$5-AY41))+AY44)</f>
        <v>26</v>
      </c>
      <c r="BC44" s="24">
        <f>(((BB44-BB43)/(AW44-AW43))*($F$9-AW43))+BB43</f>
        <v>23.838497378270997</v>
      </c>
    </row>
    <row r="45" spans="8:47" ht="15.75">
      <c r="H45" s="3"/>
      <c r="I45" s="26"/>
      <c r="J45" s="26"/>
      <c r="K45" s="34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P45" s="24">
        <v>5</v>
      </c>
      <c r="AQ45" s="39">
        <v>3</v>
      </c>
      <c r="AR45" s="39"/>
      <c r="AS45" s="25">
        <v>44</v>
      </c>
      <c r="AT45" s="25">
        <v>26</v>
      </c>
      <c r="AU45" s="25">
        <v>34</v>
      </c>
    </row>
    <row r="46" spans="8:47" ht="15.75">
      <c r="H46" s="3"/>
      <c r="I46" s="26"/>
      <c r="J46" s="26"/>
      <c r="K46" s="34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P46" s="24">
        <v>6</v>
      </c>
      <c r="AQ46" s="39">
        <v>4</v>
      </c>
      <c r="AR46" s="39"/>
      <c r="AS46" s="25">
        <v>60</v>
      </c>
      <c r="AT46" s="25">
        <v>33</v>
      </c>
      <c r="AU46" s="25">
        <v>42</v>
      </c>
    </row>
    <row r="47" spans="8:33" ht="15.75">
      <c r="H47" s="3"/>
      <c r="I47" s="26"/>
      <c r="J47" s="26"/>
      <c r="K47" s="34"/>
      <c r="L47" s="32"/>
      <c r="M47" s="32"/>
      <c r="N47" s="32"/>
      <c r="O47" s="32"/>
      <c r="P47" s="32"/>
      <c r="Q47" s="32"/>
      <c r="R47" s="26"/>
      <c r="S47" s="26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26"/>
    </row>
    <row r="48" spans="9:33" ht="15.75">
      <c r="I48" s="26"/>
      <c r="K48" s="35"/>
      <c r="N48" s="36"/>
      <c r="O48" s="36"/>
      <c r="P48" s="36"/>
      <c r="Q48" s="36"/>
      <c r="R48" s="2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6"/>
    </row>
    <row r="49" spans="9:33" ht="15.75">
      <c r="I49" s="26"/>
      <c r="K49" s="35"/>
      <c r="N49" s="36"/>
      <c r="O49" s="36"/>
      <c r="P49" s="36"/>
      <c r="Q49" s="3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9:33" ht="15.75">
      <c r="I50" s="26"/>
      <c r="K50" s="3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9:33" ht="15.75">
      <c r="I51" s="26"/>
      <c r="K51" s="3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9:33" ht="15.75">
      <c r="I52" s="26"/>
      <c r="K52" s="3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9:33" ht="15.75">
      <c r="I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9:33" ht="21" customHeight="1">
      <c r="I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9:33" ht="15.75">
      <c r="I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9:33" ht="15.75">
      <c r="I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9:33" ht="15.75">
      <c r="I57" s="26"/>
      <c r="J57" s="26"/>
      <c r="K57" s="26"/>
      <c r="L57" s="26"/>
      <c r="M57" s="3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9:33" ht="15.75">
      <c r="I58" s="26"/>
      <c r="J58" s="26"/>
      <c r="K58" s="26"/>
      <c r="L58" s="26"/>
      <c r="M58" s="3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9:33" ht="15.75">
      <c r="I59" s="26"/>
      <c r="J59" s="26"/>
      <c r="K59" s="26"/>
      <c r="L59" s="26"/>
      <c r="M59" s="3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9:33" ht="15.75">
      <c r="I60" s="26"/>
      <c r="J60" s="26"/>
      <c r="K60" s="26"/>
      <c r="L60" s="26"/>
      <c r="M60" s="3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9:33" ht="15.75">
      <c r="I61" s="26"/>
      <c r="J61" s="26"/>
      <c r="K61" s="26"/>
      <c r="L61" s="26"/>
      <c r="M61" s="3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9:33" ht="15.75">
      <c r="I62" s="26"/>
      <c r="J62" s="26"/>
      <c r="K62" s="26"/>
      <c r="L62" s="26"/>
      <c r="M62" s="3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9:33" ht="15.75">
      <c r="I63" s="26"/>
      <c r="J63" s="26"/>
      <c r="K63" s="26"/>
      <c r="L63" s="26"/>
      <c r="M63" s="3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9:33" ht="15.75"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9:33" ht="15.75"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</sheetData>
  <sheetProtection password="CC3B" sheet="1" objects="1" scenarios="1"/>
  <mergeCells count="46">
    <mergeCell ref="B21:E21"/>
    <mergeCell ref="B22:E22"/>
    <mergeCell ref="AQ43:AR43"/>
    <mergeCell ref="AQ36:AR36"/>
    <mergeCell ref="AQ40:AR40"/>
    <mergeCell ref="AQ32:AR32"/>
    <mergeCell ref="AQ33:AR33"/>
    <mergeCell ref="B2:G2"/>
    <mergeCell ref="AQ19:AR19"/>
    <mergeCell ref="AQ30:AR30"/>
    <mergeCell ref="B5:D5"/>
    <mergeCell ref="AQ24:AR24"/>
    <mergeCell ref="AQ21:AR21"/>
    <mergeCell ref="AQ22:AR22"/>
    <mergeCell ref="O7:Q7"/>
    <mergeCell ref="AQ25:AR25"/>
    <mergeCell ref="AQ23:AR23"/>
    <mergeCell ref="BG5:BH5"/>
    <mergeCell ref="BG6:BH6"/>
    <mergeCell ref="AQ46:AR46"/>
    <mergeCell ref="AQ44:AR44"/>
    <mergeCell ref="AQ45:AR45"/>
    <mergeCell ref="AQ35:AR35"/>
    <mergeCell ref="AQ31:AR31"/>
    <mergeCell ref="AQ34:AR34"/>
    <mergeCell ref="AQ41:AR41"/>
    <mergeCell ref="AQ42:AR42"/>
    <mergeCell ref="BD4:BE4"/>
    <mergeCell ref="B20:E20"/>
    <mergeCell ref="AQ20:AR20"/>
    <mergeCell ref="B7:D7"/>
    <mergeCell ref="B9:E9"/>
    <mergeCell ref="B6:F6"/>
    <mergeCell ref="B11:E11"/>
    <mergeCell ref="L20:N20"/>
    <mergeCell ref="O20:Q20"/>
    <mergeCell ref="B13:E13"/>
    <mergeCell ref="B15:E15"/>
    <mergeCell ref="B17:E17"/>
    <mergeCell ref="L7:N7"/>
    <mergeCell ref="R20:T20"/>
    <mergeCell ref="U20:W20"/>
    <mergeCell ref="X20:Z20"/>
    <mergeCell ref="R7:T7"/>
    <mergeCell ref="U7:W7"/>
    <mergeCell ref="X7:Z7"/>
  </mergeCells>
  <printOptions/>
  <pageMargins left="0.3937007874015748" right="0.3937007874015748" top="0.59" bottom="0.52" header="0" footer="0"/>
  <pageSetup horizontalDpi="300" verticalDpi="300" orientation="portrait" r:id="rId6"/>
  <drawing r:id="rId5"/>
  <legacyDrawing r:id="rId4"/>
  <oleObjects>
    <oleObject progId="Equation.3" shapeId="362563" r:id="rId2"/>
    <oleObject progId="Equation.3" shapeId="36256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fpro@hcu-lblesa.es</Manager>
  <Company>Servicio Física y Prot. Rad.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Blindasjes RX</dc:title>
  <dc:subject>Blindajes</dc:subject>
  <dc:creator>P.Ruiz, MªA. Rivas</dc:creator>
  <cp:keywords/>
  <dc:description/>
  <cp:lastModifiedBy>fisipro4</cp:lastModifiedBy>
  <cp:lastPrinted>2020-01-23T07:36:08Z</cp:lastPrinted>
  <dcterms:created xsi:type="dcterms:W3CDTF">1999-06-17T11:53:34Z</dcterms:created>
  <dcterms:modified xsi:type="dcterms:W3CDTF">2020-01-23T07:36:44Z</dcterms:modified>
  <cp:category/>
  <cp:version/>
  <cp:contentType/>
  <cp:contentStatus/>
</cp:coreProperties>
</file>