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chaelaUlrikScharli\R Dropbox\Team RD\R-sign RADIATORER\Isan\R-sign Isan Spiral\"/>
    </mc:Choice>
  </mc:AlternateContent>
  <xr:revisionPtr revIDLastSave="0" documentId="8_{C9FB6C76-C38B-4F90-8344-F52FF4B52614}" xr6:coauthVersionLast="47" xr6:coauthVersionMax="47" xr10:uidLastSave="{00000000-0000-0000-0000-000000000000}"/>
  <workbookProtection workbookAlgorithmName="SHA-512" workbookHashValue="mFDfgJiqfLmomsJQrjaHz9BjBGDo9ng+tDHiq68QdyQPaY4Km+T4FzwrqjZrZ/TFp0w/urUXUgkvIqBcqWuQtA==" workbookSaltValue="qoCzmCnh6qetGPkwspQjvA==" workbookSpinCount="100000" lockStructure="1"/>
  <bookViews>
    <workbookView xWindow="-120" yWindow="-120" windowWidth="29040" windowHeight="15720" xr2:uid="{B7E0D380-1647-47FA-A226-479373E6CAD2}"/>
  </bookViews>
  <sheets>
    <sheet name="Dynamisk ydelsestabel" sheetId="2" r:id="rId1"/>
    <sheet name="List1" sheetId="3" state="hidden" r:id="rId2"/>
    <sheet name="Spiral ΔT50 EN &amp; recalculated" sheetId="1" state="hidden" r:id="rId3"/>
  </sheets>
  <definedNames>
    <definedName name="_xlnm._FilterDatabase" localSheetId="0" hidden="1">'Dynamisk ydelsestabel'!$B$2:$G$10</definedName>
    <definedName name="hori">#REF!</definedName>
    <definedName name="hovno">#REF!</definedName>
    <definedName name="_xlnm.Print_Area" localSheetId="0">'Dynamisk ydelsestabel'!$B$1:$G$62</definedName>
    <definedName name="_xlnm.Print_Area" localSheetId="2">'Spiral ΔT50 EN &amp; recalculated'!#REF!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0" i="1" l="1"/>
  <c r="AC57" i="1"/>
  <c r="AC55" i="1"/>
  <c r="AC56" i="1"/>
  <c r="C16" i="2" l="1"/>
  <c r="D9" i="2"/>
  <c r="D8" i="2"/>
  <c r="AI4" i="2" l="1"/>
  <c r="AJ4" i="2" s="1"/>
  <c r="AH49" i="1"/>
  <c r="AC6" i="2"/>
  <c r="AC7" i="2"/>
  <c r="AC8" i="2"/>
  <c r="AC9" i="2"/>
  <c r="AC5" i="2"/>
  <c r="AD3" i="1"/>
  <c r="AE3" i="1"/>
  <c r="AF3" i="1"/>
  <c r="C13" i="2"/>
  <c r="D15" i="2"/>
  <c r="E15" i="2"/>
  <c r="F15" i="2"/>
  <c r="G15" i="2"/>
  <c r="C15" i="2"/>
  <c r="B12" i="2" l="1"/>
  <c r="B60" i="2"/>
  <c r="F4" i="2"/>
  <c r="E4" i="2"/>
  <c r="AG14" i="2"/>
  <c r="AC14" i="2"/>
  <c r="AF14" i="2"/>
  <c r="AD14" i="2"/>
  <c r="AE14" i="2"/>
  <c r="F93" i="1"/>
  <c r="AC3" i="1"/>
  <c r="AF4" i="2" l="1"/>
  <c r="AF6" i="2"/>
  <c r="AF5" i="2"/>
  <c r="AF7" i="2"/>
  <c r="AF8" i="2"/>
  <c r="AC58" i="1"/>
  <c r="F76" i="1" s="1"/>
  <c r="U93" i="1"/>
  <c r="Z93" i="1"/>
  <c r="C93" i="1"/>
  <c r="B93" i="1"/>
  <c r="E93" i="1"/>
  <c r="Y93" i="1" s="1"/>
  <c r="D93" i="1"/>
  <c r="I93" i="1" s="1"/>
  <c r="K93" i="1"/>
  <c r="P93" i="1"/>
  <c r="D5" i="2" l="1"/>
  <c r="B88" i="1"/>
  <c r="B42" i="1" s="1"/>
  <c r="AH42" i="1" s="1"/>
  <c r="X93" i="1"/>
  <c r="X86" i="1" s="1"/>
  <c r="X40" i="1" s="1"/>
  <c r="BD40" i="1" s="1"/>
  <c r="S93" i="1"/>
  <c r="S63" i="1" s="1"/>
  <c r="S17" i="1" s="1"/>
  <c r="AY17" i="1" s="1"/>
  <c r="N93" i="1"/>
  <c r="N80" i="1" s="1"/>
  <c r="N34" i="1" s="1"/>
  <c r="AT34" i="1" s="1"/>
  <c r="K91" i="1"/>
  <c r="K45" i="1" s="1"/>
  <c r="AQ45" i="1" s="1"/>
  <c r="Z60" i="1"/>
  <c r="Z14" i="1" s="1"/>
  <c r="BF14" i="1" s="1"/>
  <c r="T93" i="1"/>
  <c r="T52" i="1" s="1"/>
  <c r="D60" i="1"/>
  <c r="D14" i="1" s="1"/>
  <c r="AJ14" i="1" s="1"/>
  <c r="F67" i="1"/>
  <c r="F21" i="1" s="1"/>
  <c r="AL21" i="1" s="1"/>
  <c r="AL47" i="1" s="1"/>
  <c r="U66" i="1"/>
  <c r="U20" i="1" s="1"/>
  <c r="BA20" i="1" s="1"/>
  <c r="U72" i="1"/>
  <c r="U26" i="1" s="1"/>
  <c r="BA26" i="1" s="1"/>
  <c r="J93" i="1"/>
  <c r="J91" i="1" s="1"/>
  <c r="E56" i="1"/>
  <c r="E10" i="1" s="1"/>
  <c r="AK10" i="1" s="1"/>
  <c r="O93" i="1"/>
  <c r="O68" i="1" s="1"/>
  <c r="D68" i="1"/>
  <c r="D22" i="1" s="1"/>
  <c r="AJ22" i="1" s="1"/>
  <c r="U60" i="1"/>
  <c r="U14" i="1" s="1"/>
  <c r="BA14" i="1" s="1"/>
  <c r="F74" i="1"/>
  <c r="F28" i="1" s="1"/>
  <c r="AL28" i="1" s="1"/>
  <c r="U53" i="1"/>
  <c r="U7" i="1" s="1"/>
  <c r="BA7" i="1" s="1"/>
  <c r="E69" i="1"/>
  <c r="E23" i="1" s="1"/>
  <c r="AK23" i="1" s="1"/>
  <c r="U92" i="1"/>
  <c r="U46" i="1" s="1"/>
  <c r="BA46" i="1" s="1"/>
  <c r="G93" i="1"/>
  <c r="G74" i="1" s="1"/>
  <c r="F54" i="1"/>
  <c r="F8" i="1" s="1"/>
  <c r="AL8" i="1" s="1"/>
  <c r="D64" i="1"/>
  <c r="D18" i="1" s="1"/>
  <c r="AJ18" i="1" s="1"/>
  <c r="D61" i="1"/>
  <c r="D15" i="1" s="1"/>
  <c r="AJ15" i="1" s="1"/>
  <c r="E75" i="1"/>
  <c r="E29" i="1" s="1"/>
  <c r="AK29" i="1" s="1"/>
  <c r="D54" i="1"/>
  <c r="D8" i="1" s="1"/>
  <c r="AJ8" i="1" s="1"/>
  <c r="E71" i="1"/>
  <c r="E25" i="1" s="1"/>
  <c r="AK25" i="1" s="1"/>
  <c r="L93" i="1"/>
  <c r="L82" i="1" s="1"/>
  <c r="L36" i="1" s="1"/>
  <c r="AR36" i="1" s="1"/>
  <c r="F62" i="1"/>
  <c r="F16" i="1" s="1"/>
  <c r="AL16" i="1" s="1"/>
  <c r="I68" i="1"/>
  <c r="I22" i="1" s="1"/>
  <c r="AO22" i="1" s="1"/>
  <c r="P91" i="1"/>
  <c r="P45" i="1" s="1"/>
  <c r="AV45" i="1" s="1"/>
  <c r="F58" i="1"/>
  <c r="F12" i="1" s="1"/>
  <c r="AL12" i="1" s="1"/>
  <c r="Z55" i="1"/>
  <c r="Z9" i="1" s="1"/>
  <c r="BF9" i="1" s="1"/>
  <c r="B67" i="1"/>
  <c r="B21" i="1" s="1"/>
  <c r="AH21" i="1" s="1"/>
  <c r="AH47" i="1" s="1"/>
  <c r="B71" i="1"/>
  <c r="B25" i="1" s="1"/>
  <c r="AH25" i="1" s="1"/>
  <c r="F60" i="1"/>
  <c r="F14" i="1" s="1"/>
  <c r="AL14" i="1" s="1"/>
  <c r="Z53" i="1"/>
  <c r="Z7" i="1" s="1"/>
  <c r="BF7" i="1" s="1"/>
  <c r="C54" i="1"/>
  <c r="C8" i="1" s="1"/>
  <c r="AI8" i="1" s="1"/>
  <c r="E59" i="1"/>
  <c r="E13" i="1" s="1"/>
  <c r="AK13" i="1" s="1"/>
  <c r="E63" i="1"/>
  <c r="E17" i="1" s="1"/>
  <c r="AK17" i="1" s="1"/>
  <c r="U67" i="1"/>
  <c r="U21" i="1" s="1"/>
  <c r="BA21" i="1" s="1"/>
  <c r="BA47" i="1" s="1"/>
  <c r="U52" i="1"/>
  <c r="U6" i="1" s="1"/>
  <c r="BA6" i="1" s="1"/>
  <c r="B59" i="1"/>
  <c r="B13" i="1" s="1"/>
  <c r="AH13" i="1" s="1"/>
  <c r="Z63" i="1"/>
  <c r="Z17" i="1" s="1"/>
  <c r="BF17" i="1" s="1"/>
  <c r="U68" i="1"/>
  <c r="U22" i="1" s="1"/>
  <c r="BA22" i="1" s="1"/>
  <c r="U76" i="1"/>
  <c r="U30" i="1" s="1"/>
  <c r="BA30" i="1" s="1"/>
  <c r="B52" i="1"/>
  <c r="B6" i="1" s="1"/>
  <c r="AH6" i="1" s="1"/>
  <c r="E57" i="1"/>
  <c r="E11" i="1" s="1"/>
  <c r="AK11" i="1" s="1"/>
  <c r="F64" i="1"/>
  <c r="F18" i="1" s="1"/>
  <c r="AL18" i="1" s="1"/>
  <c r="D91" i="1"/>
  <c r="D45" i="1" s="1"/>
  <c r="AJ45" i="1" s="1"/>
  <c r="D59" i="1"/>
  <c r="D13" i="1" s="1"/>
  <c r="AJ13" i="1" s="1"/>
  <c r="B79" i="1"/>
  <c r="B33" i="1" s="1"/>
  <c r="AH33" i="1" s="1"/>
  <c r="B57" i="1"/>
  <c r="B11" i="1" s="1"/>
  <c r="AH11" i="1" s="1"/>
  <c r="B69" i="1"/>
  <c r="B23" i="1" s="1"/>
  <c r="AH23" i="1" s="1"/>
  <c r="F92" i="1"/>
  <c r="F46" i="1" s="1"/>
  <c r="AL46" i="1" s="1"/>
  <c r="U59" i="1"/>
  <c r="U13" i="1" s="1"/>
  <c r="BA13" i="1" s="1"/>
  <c r="U63" i="1"/>
  <c r="U17" i="1" s="1"/>
  <c r="BA17" i="1" s="1"/>
  <c r="E55" i="1"/>
  <c r="E9" i="1" s="1"/>
  <c r="AK9" i="1" s="1"/>
  <c r="D53" i="1"/>
  <c r="D7" i="1" s="1"/>
  <c r="AJ7" i="1" s="1"/>
  <c r="F59" i="1"/>
  <c r="F13" i="1" s="1"/>
  <c r="AL13" i="1" s="1"/>
  <c r="E64" i="1"/>
  <c r="E18" i="1" s="1"/>
  <c r="AK18" i="1" s="1"/>
  <c r="D69" i="1"/>
  <c r="D23" i="1" s="1"/>
  <c r="AJ23" i="1" s="1"/>
  <c r="D83" i="1"/>
  <c r="D37" i="1" s="1"/>
  <c r="AJ37" i="1" s="1"/>
  <c r="F52" i="1"/>
  <c r="F6" i="1" s="1"/>
  <c r="AL6" i="1" s="1"/>
  <c r="U57" i="1"/>
  <c r="U11" i="1" s="1"/>
  <c r="BA11" i="1" s="1"/>
  <c r="Z64" i="1"/>
  <c r="Z18" i="1" s="1"/>
  <c r="BF18" i="1" s="1"/>
  <c r="D72" i="1"/>
  <c r="D26" i="1" s="1"/>
  <c r="AJ26" i="1" s="1"/>
  <c r="Z61" i="1"/>
  <c r="Z15" i="1" s="1"/>
  <c r="BF15" i="1" s="1"/>
  <c r="Z77" i="1"/>
  <c r="Z31" i="1" s="1"/>
  <c r="BF31" i="1" s="1"/>
  <c r="D79" i="1"/>
  <c r="D33" i="1" s="1"/>
  <c r="AJ33" i="1" s="1"/>
  <c r="Z88" i="1"/>
  <c r="Z42" i="1" s="1"/>
  <c r="BF42" i="1" s="1"/>
  <c r="Y58" i="1"/>
  <c r="Y12" i="1" s="1"/>
  <c r="BE12" i="1" s="1"/>
  <c r="Q93" i="1"/>
  <c r="Q82" i="1" s="1"/>
  <c r="Q36" i="1" s="1"/>
  <c r="AW36" i="1" s="1"/>
  <c r="D52" i="1"/>
  <c r="D6" i="1" s="1"/>
  <c r="AJ6" i="1" s="1"/>
  <c r="Z62" i="1"/>
  <c r="Z16" i="1" s="1"/>
  <c r="BF16" i="1" s="1"/>
  <c r="D56" i="1"/>
  <c r="D10" i="1" s="1"/>
  <c r="AJ10" i="1" s="1"/>
  <c r="Z66" i="1"/>
  <c r="Z20" i="1" s="1"/>
  <c r="BF20" i="1" s="1"/>
  <c r="B62" i="1"/>
  <c r="B16" i="1" s="1"/>
  <c r="AH16" i="1" s="1"/>
  <c r="U55" i="1"/>
  <c r="U9" i="1" s="1"/>
  <c r="BA9" i="1" s="1"/>
  <c r="B66" i="1"/>
  <c r="B20" i="1" s="1"/>
  <c r="AH20" i="1" s="1"/>
  <c r="B55" i="1"/>
  <c r="B9" i="1" s="1"/>
  <c r="AH9" i="1" s="1"/>
  <c r="U56" i="1"/>
  <c r="U10" i="1" s="1"/>
  <c r="BA10" i="1" s="1"/>
  <c r="Z59" i="1"/>
  <c r="Z13" i="1" s="1"/>
  <c r="BF13" i="1" s="1"/>
  <c r="B63" i="1"/>
  <c r="B17" i="1" s="1"/>
  <c r="AH17" i="1" s="1"/>
  <c r="U64" i="1"/>
  <c r="U18" i="1" s="1"/>
  <c r="BA18" i="1" s="1"/>
  <c r="Z67" i="1"/>
  <c r="Z21" i="1" s="1"/>
  <c r="BF21" i="1" s="1"/>
  <c r="BF47" i="1" s="1"/>
  <c r="U69" i="1"/>
  <c r="U23" i="1" s="1"/>
  <c r="BA23" i="1" s="1"/>
  <c r="U75" i="1"/>
  <c r="U29" i="1" s="1"/>
  <c r="BA29" i="1" s="1"/>
  <c r="U90" i="1"/>
  <c r="U44" i="1" s="1"/>
  <c r="BA44" i="1" s="1"/>
  <c r="Z75" i="1"/>
  <c r="Z29" i="1" s="1"/>
  <c r="BF29" i="1" s="1"/>
  <c r="Z52" i="1"/>
  <c r="Z6" i="1" s="1"/>
  <c r="BF6" i="1" s="1"/>
  <c r="F56" i="1"/>
  <c r="F10" i="1" s="1"/>
  <c r="AL10" i="1" s="1"/>
  <c r="D58" i="1"/>
  <c r="D12" i="1" s="1"/>
  <c r="AJ12" i="1" s="1"/>
  <c r="E61" i="1"/>
  <c r="E15" i="1" s="1"/>
  <c r="AK15" i="1" s="1"/>
  <c r="D66" i="1"/>
  <c r="D20" i="1" s="1"/>
  <c r="AJ20" i="1" s="1"/>
  <c r="F72" i="1"/>
  <c r="F26" i="1" s="1"/>
  <c r="AL26" i="1" s="1"/>
  <c r="F79" i="1"/>
  <c r="F33" i="1" s="1"/>
  <c r="AL33" i="1" s="1"/>
  <c r="F57" i="1"/>
  <c r="F11" i="1" s="1"/>
  <c r="AL11" i="1" s="1"/>
  <c r="E62" i="1"/>
  <c r="E16" i="1" s="1"/>
  <c r="AK16" i="1" s="1"/>
  <c r="F71" i="1"/>
  <c r="F25" i="1" s="1"/>
  <c r="AL25" i="1" s="1"/>
  <c r="D71" i="1"/>
  <c r="D25" i="1" s="1"/>
  <c r="AJ25" i="1" s="1"/>
  <c r="F78" i="1"/>
  <c r="F32" i="1" s="1"/>
  <c r="AL32" i="1" s="1"/>
  <c r="V93" i="1"/>
  <c r="V77" i="1" s="1"/>
  <c r="V31" i="1" s="1"/>
  <c r="BB31" i="1" s="1"/>
  <c r="B54" i="1"/>
  <c r="B8" i="1" s="1"/>
  <c r="AH8" i="1" s="1"/>
  <c r="F66" i="1"/>
  <c r="F20" i="1" s="1"/>
  <c r="AL20" i="1" s="1"/>
  <c r="B58" i="1"/>
  <c r="B12" i="1" s="1"/>
  <c r="AH12" i="1" s="1"/>
  <c r="Z54" i="1"/>
  <c r="Z8" i="1" s="1"/>
  <c r="BF8" i="1" s="1"/>
  <c r="E67" i="1"/>
  <c r="E21" i="1" s="1"/>
  <c r="AK21" i="1" s="1"/>
  <c r="AK47" i="1" s="1"/>
  <c r="Z58" i="1"/>
  <c r="Z12" i="1" s="1"/>
  <c r="BF12" i="1" s="1"/>
  <c r="E52" i="1"/>
  <c r="E6" i="1" s="1"/>
  <c r="AK6" i="1" s="1"/>
  <c r="F55" i="1"/>
  <c r="F9" i="1" s="1"/>
  <c r="AL9" i="1" s="1"/>
  <c r="D57" i="1"/>
  <c r="D11" i="1" s="1"/>
  <c r="AJ11" i="1" s="1"/>
  <c r="E60" i="1"/>
  <c r="E14" i="1" s="1"/>
  <c r="AK14" i="1" s="1"/>
  <c r="F63" i="1"/>
  <c r="F17" i="1" s="1"/>
  <c r="AL17" i="1" s="1"/>
  <c r="D65" i="1"/>
  <c r="D19" i="1" s="1"/>
  <c r="AJ19" i="1" s="1"/>
  <c r="E68" i="1"/>
  <c r="E22" i="1" s="1"/>
  <c r="AK22" i="1" s="1"/>
  <c r="E72" i="1"/>
  <c r="E26" i="1" s="1"/>
  <c r="AK26" i="1" s="1"/>
  <c r="E76" i="1"/>
  <c r="E30" i="1" s="1"/>
  <c r="AK30" i="1" s="1"/>
  <c r="F70" i="1"/>
  <c r="F24" i="1" s="1"/>
  <c r="AL24" i="1" s="1"/>
  <c r="U82" i="1"/>
  <c r="U36" i="1" s="1"/>
  <c r="BA36" i="1" s="1"/>
  <c r="E53" i="1"/>
  <c r="E7" i="1" s="1"/>
  <c r="AK7" i="1" s="1"/>
  <c r="Z56" i="1"/>
  <c r="Z10" i="1" s="1"/>
  <c r="BF10" i="1" s="1"/>
  <c r="B60" i="1"/>
  <c r="B14" i="1" s="1"/>
  <c r="AH14" i="1" s="1"/>
  <c r="U61" i="1"/>
  <c r="U15" i="1" s="1"/>
  <c r="BA15" i="1" s="1"/>
  <c r="B68" i="1"/>
  <c r="B22" i="1" s="1"/>
  <c r="AH22" i="1" s="1"/>
  <c r="F75" i="1"/>
  <c r="F29" i="1" s="1"/>
  <c r="AL29" i="1" s="1"/>
  <c r="F89" i="1"/>
  <c r="F43" i="1" s="1"/>
  <c r="AL43" i="1" s="1"/>
  <c r="U58" i="1"/>
  <c r="U12" i="1" s="1"/>
  <c r="BA12" i="1" s="1"/>
  <c r="F65" i="1"/>
  <c r="F19" i="1" s="1"/>
  <c r="AL19" i="1" s="1"/>
  <c r="D77" i="1"/>
  <c r="D31" i="1" s="1"/>
  <c r="Z73" i="1"/>
  <c r="Z27" i="1" s="1"/>
  <c r="BF27" i="1" s="1"/>
  <c r="U84" i="1"/>
  <c r="U38" i="1" s="1"/>
  <c r="BA38" i="1" s="1"/>
  <c r="E91" i="1"/>
  <c r="E45" i="1" s="1"/>
  <c r="AK45" i="1" s="1"/>
  <c r="C57" i="1"/>
  <c r="C11" i="1" s="1"/>
  <c r="AI11" i="1" s="1"/>
  <c r="E54" i="1"/>
  <c r="E8" i="1" s="1"/>
  <c r="AK8" i="1" s="1"/>
  <c r="D88" i="1"/>
  <c r="D42" i="1" s="1"/>
  <c r="AJ42" i="1" s="1"/>
  <c r="B65" i="1"/>
  <c r="B19" i="1" s="1"/>
  <c r="AH19" i="1" s="1"/>
  <c r="E90" i="1"/>
  <c r="E44" i="1" s="1"/>
  <c r="AK44" i="1" s="1"/>
  <c r="D78" i="1"/>
  <c r="D32" i="1" s="1"/>
  <c r="AJ32" i="1" s="1"/>
  <c r="U91" i="1"/>
  <c r="U45" i="1" s="1"/>
  <c r="BA45" i="1" s="1"/>
  <c r="U74" i="1"/>
  <c r="U28" i="1" s="1"/>
  <c r="BA28" i="1" s="1"/>
  <c r="B81" i="1"/>
  <c r="B35" i="1" s="1"/>
  <c r="AH35" i="1" s="1"/>
  <c r="E79" i="1"/>
  <c r="E33" i="1" s="1"/>
  <c r="AK33" i="1" s="1"/>
  <c r="B90" i="1"/>
  <c r="B44" i="1" s="1"/>
  <c r="AH44" i="1" s="1"/>
  <c r="F87" i="1"/>
  <c r="F41" i="1" s="1"/>
  <c r="AL41" i="1" s="1"/>
  <c r="F80" i="1"/>
  <c r="F34" i="1" s="1"/>
  <c r="AL34" i="1" s="1"/>
  <c r="Z92" i="1"/>
  <c r="Z46" i="1" s="1"/>
  <c r="BF46" i="1" s="1"/>
  <c r="C87" i="1"/>
  <c r="C41" i="1" s="1"/>
  <c r="AI41" i="1" s="1"/>
  <c r="B72" i="1"/>
  <c r="B26" i="1" s="1"/>
  <c r="AH26" i="1" s="1"/>
  <c r="Z72" i="1"/>
  <c r="Z26" i="1" s="1"/>
  <c r="BF26" i="1" s="1"/>
  <c r="F82" i="1"/>
  <c r="F36" i="1" s="1"/>
  <c r="AL36" i="1" s="1"/>
  <c r="U70" i="1"/>
  <c r="U24" i="1" s="1"/>
  <c r="BA24" i="1" s="1"/>
  <c r="F77" i="1"/>
  <c r="F31" i="1" s="1"/>
  <c r="AL31" i="1" s="1"/>
  <c r="U86" i="1"/>
  <c r="U40" i="1" s="1"/>
  <c r="BA40" i="1" s="1"/>
  <c r="B82" i="1"/>
  <c r="B36" i="1" s="1"/>
  <c r="AH36" i="1" s="1"/>
  <c r="D81" i="1"/>
  <c r="D35" i="1" s="1"/>
  <c r="AJ35" i="1" s="1"/>
  <c r="D89" i="1"/>
  <c r="D43" i="1" s="1"/>
  <c r="AJ43" i="1" s="1"/>
  <c r="Z84" i="1"/>
  <c r="Z38" i="1" s="1"/>
  <c r="BF38" i="1" s="1"/>
  <c r="B76" i="1"/>
  <c r="B30" i="1" s="1"/>
  <c r="AH30" i="1" s="1"/>
  <c r="B86" i="1"/>
  <c r="B40" i="1" s="1"/>
  <c r="AH40" i="1" s="1"/>
  <c r="B89" i="1"/>
  <c r="B43" i="1" s="1"/>
  <c r="AH43" i="1" s="1"/>
  <c r="Z82" i="1"/>
  <c r="Z36" i="1" s="1"/>
  <c r="BF36" i="1" s="1"/>
  <c r="B83" i="1"/>
  <c r="B37" i="1" s="1"/>
  <c r="AH37" i="1" s="1"/>
  <c r="B91" i="1"/>
  <c r="B45" i="1" s="1"/>
  <c r="AH45" i="1" s="1"/>
  <c r="U85" i="1"/>
  <c r="U39" i="1" s="1"/>
  <c r="BA39" i="1" s="1"/>
  <c r="D62" i="1"/>
  <c r="D16" i="1" s="1"/>
  <c r="AJ16" i="1" s="1"/>
  <c r="E65" i="1"/>
  <c r="E19" i="1" s="1"/>
  <c r="AK19" i="1" s="1"/>
  <c r="F68" i="1"/>
  <c r="F22" i="1" s="1"/>
  <c r="AL22" i="1" s="1"/>
  <c r="U71" i="1"/>
  <c r="U25" i="1" s="1"/>
  <c r="BA25" i="1" s="1"/>
  <c r="E82" i="1"/>
  <c r="E36" i="1" s="1"/>
  <c r="AK36" i="1" s="1"/>
  <c r="D73" i="1"/>
  <c r="D27" i="1" s="1"/>
  <c r="AJ27" i="1" s="1"/>
  <c r="B53" i="1"/>
  <c r="B7" i="1" s="1"/>
  <c r="AH7" i="1" s="1"/>
  <c r="U54" i="1"/>
  <c r="U8" i="1" s="1"/>
  <c r="BA8" i="1" s="1"/>
  <c r="Z57" i="1"/>
  <c r="Z11" i="1" s="1"/>
  <c r="BF11" i="1" s="1"/>
  <c r="B61" i="1"/>
  <c r="B15" i="1" s="1"/>
  <c r="AH15" i="1" s="1"/>
  <c r="U62" i="1"/>
  <c r="U16" i="1" s="1"/>
  <c r="BA16" i="1" s="1"/>
  <c r="Z65" i="1"/>
  <c r="Z19" i="1" s="1"/>
  <c r="BF19" i="1" s="1"/>
  <c r="F69" i="1"/>
  <c r="F23" i="1" s="1"/>
  <c r="AL23" i="1" s="1"/>
  <c r="B74" i="1"/>
  <c r="B28" i="1" s="1"/>
  <c r="AH28" i="1" s="1"/>
  <c r="F81" i="1"/>
  <c r="F35" i="1" s="1"/>
  <c r="AL35" i="1" s="1"/>
  <c r="E73" i="1"/>
  <c r="E27" i="1" s="1"/>
  <c r="AK27" i="1" s="1"/>
  <c r="E77" i="1"/>
  <c r="E31" i="1" s="1"/>
  <c r="AK31" i="1" s="1"/>
  <c r="E83" i="1"/>
  <c r="E37" i="1" s="1"/>
  <c r="AK37" i="1" s="1"/>
  <c r="Z86" i="1"/>
  <c r="Z40" i="1" s="1"/>
  <c r="BF40" i="1" s="1"/>
  <c r="D92" i="1"/>
  <c r="D46" i="1" s="1"/>
  <c r="AJ46" i="1" s="1"/>
  <c r="B73" i="1"/>
  <c r="B27" i="1" s="1"/>
  <c r="AH27" i="1" s="1"/>
  <c r="D75" i="1"/>
  <c r="D29" i="1" s="1"/>
  <c r="AJ29" i="1" s="1"/>
  <c r="E78" i="1"/>
  <c r="E32" i="1" s="1"/>
  <c r="AK32" i="1" s="1"/>
  <c r="F85" i="1"/>
  <c r="F39" i="1" s="1"/>
  <c r="AL39" i="1" s="1"/>
  <c r="Z89" i="1"/>
  <c r="Z43" i="1" s="1"/>
  <c r="BF43" i="1" s="1"/>
  <c r="U79" i="1"/>
  <c r="U33" i="1" s="1"/>
  <c r="BA33" i="1" s="1"/>
  <c r="F86" i="1"/>
  <c r="F40" i="1" s="1"/>
  <c r="AL40" i="1" s="1"/>
  <c r="Z90" i="1"/>
  <c r="Z44" i="1" s="1"/>
  <c r="BF44" i="1" s="1"/>
  <c r="F83" i="1"/>
  <c r="F37" i="1" s="1"/>
  <c r="AL37" i="1" s="1"/>
  <c r="E88" i="1"/>
  <c r="E42" i="1" s="1"/>
  <c r="AK42" i="1" s="1"/>
  <c r="F91" i="1"/>
  <c r="F45" i="1" s="1"/>
  <c r="AL45" i="1" s="1"/>
  <c r="U81" i="1"/>
  <c r="U35" i="1" s="1"/>
  <c r="BA35" i="1" s="1"/>
  <c r="F88" i="1"/>
  <c r="F42" i="1" s="1"/>
  <c r="AL42" i="1" s="1"/>
  <c r="C61" i="1"/>
  <c r="C15" i="1" s="1"/>
  <c r="AI15" i="1" s="1"/>
  <c r="B70" i="1"/>
  <c r="B24" i="1" s="1"/>
  <c r="AH24" i="1" s="1"/>
  <c r="B56" i="1"/>
  <c r="B10" i="1" s="1"/>
  <c r="AH10" i="1" s="1"/>
  <c r="B64" i="1"/>
  <c r="B18" i="1" s="1"/>
  <c r="AH18" i="1" s="1"/>
  <c r="U65" i="1"/>
  <c r="U19" i="1" s="1"/>
  <c r="BA19" i="1" s="1"/>
  <c r="Z68" i="1"/>
  <c r="Z22" i="1" s="1"/>
  <c r="BF22" i="1" s="1"/>
  <c r="Z71" i="1"/>
  <c r="Z25" i="1" s="1"/>
  <c r="BF25" i="1" s="1"/>
  <c r="Z85" i="1"/>
  <c r="Z39" i="1" s="1"/>
  <c r="BF39" i="1" s="1"/>
  <c r="B75" i="1"/>
  <c r="B29" i="1" s="1"/>
  <c r="AH29" i="1" s="1"/>
  <c r="F53" i="1"/>
  <c r="F7" i="1" s="1"/>
  <c r="AL7" i="1" s="1"/>
  <c r="D55" i="1"/>
  <c r="D9" i="1" s="1"/>
  <c r="AJ9" i="1" s="1"/>
  <c r="E58" i="1"/>
  <c r="E12" i="1" s="1"/>
  <c r="AK12" i="1" s="1"/>
  <c r="F61" i="1"/>
  <c r="F15" i="1" s="1"/>
  <c r="AL15" i="1" s="1"/>
  <c r="D63" i="1"/>
  <c r="D17" i="1" s="1"/>
  <c r="AJ17" i="1" s="1"/>
  <c r="E66" i="1"/>
  <c r="E20" i="1" s="1"/>
  <c r="AK20" i="1" s="1"/>
  <c r="Z70" i="1"/>
  <c r="Z24" i="1" s="1"/>
  <c r="BF24" i="1" s="1"/>
  <c r="Z74" i="1"/>
  <c r="Z28" i="1" s="1"/>
  <c r="BF28" i="1" s="1"/>
  <c r="B85" i="1"/>
  <c r="B39" i="1" s="1"/>
  <c r="AH39" i="1" s="1"/>
  <c r="U73" i="1"/>
  <c r="U27" i="1" s="1"/>
  <c r="BA27" i="1" s="1"/>
  <c r="U77" i="1"/>
  <c r="U31" i="1" s="1"/>
  <c r="BA31" i="1" s="1"/>
  <c r="U83" i="1"/>
  <c r="U37" i="1" s="1"/>
  <c r="BA37" i="1" s="1"/>
  <c r="F90" i="1"/>
  <c r="F44" i="1" s="1"/>
  <c r="AL44" i="1" s="1"/>
  <c r="E70" i="1"/>
  <c r="E24" i="1" s="1"/>
  <c r="AK24" i="1" s="1"/>
  <c r="F73" i="1"/>
  <c r="F27" i="1" s="1"/>
  <c r="AL27" i="1" s="1"/>
  <c r="B77" i="1"/>
  <c r="B31" i="1" s="1"/>
  <c r="AH31" i="1" s="1"/>
  <c r="U78" i="1"/>
  <c r="U32" i="1" s="1"/>
  <c r="BA32" i="1" s="1"/>
  <c r="E86" i="1"/>
  <c r="E40" i="1" s="1"/>
  <c r="AK40" i="1" s="1"/>
  <c r="B78" i="1"/>
  <c r="B32" i="1" s="1"/>
  <c r="AH32" i="1" s="1"/>
  <c r="D80" i="1"/>
  <c r="D34" i="1" s="1"/>
  <c r="AJ34" i="1" s="1"/>
  <c r="U87" i="1"/>
  <c r="U41" i="1" s="1"/>
  <c r="BA41" i="1" s="1"/>
  <c r="Z79" i="1"/>
  <c r="Z33" i="1" s="1"/>
  <c r="BF33" i="1" s="1"/>
  <c r="Z83" i="1"/>
  <c r="Z37" i="1" s="1"/>
  <c r="BF37" i="1" s="1"/>
  <c r="U88" i="1"/>
  <c r="U42" i="1" s="1"/>
  <c r="BA42" i="1" s="1"/>
  <c r="Z91" i="1"/>
  <c r="Z45" i="1" s="1"/>
  <c r="BF45" i="1" s="1"/>
  <c r="F84" i="1"/>
  <c r="F38" i="1" s="1"/>
  <c r="AL38" i="1" s="1"/>
  <c r="C85" i="1"/>
  <c r="C39" i="1" s="1"/>
  <c r="AI39" i="1" s="1"/>
  <c r="B92" i="1"/>
  <c r="B46" i="1" s="1"/>
  <c r="AH46" i="1" s="1"/>
  <c r="M93" i="1"/>
  <c r="M86" i="1" s="1"/>
  <c r="M40" i="1" s="1"/>
  <c r="AS40" i="1" s="1"/>
  <c r="C69" i="1"/>
  <c r="C23" i="1" s="1"/>
  <c r="AI23" i="1" s="1"/>
  <c r="C71" i="1"/>
  <c r="C25" i="1" s="1"/>
  <c r="AI25" i="1" s="1"/>
  <c r="C52" i="1"/>
  <c r="C6" i="1" s="1"/>
  <c r="AI6" i="1" s="1"/>
  <c r="B87" i="1"/>
  <c r="B41" i="1" s="1"/>
  <c r="AH41" i="1" s="1"/>
  <c r="B84" i="1"/>
  <c r="B38" i="1" s="1"/>
  <c r="AH38" i="1" s="1"/>
  <c r="D86" i="1"/>
  <c r="D40" i="1" s="1"/>
  <c r="AJ40" i="1" s="1"/>
  <c r="D90" i="1"/>
  <c r="D44" i="1" s="1"/>
  <c r="AJ44" i="1" s="1"/>
  <c r="D82" i="1"/>
  <c r="D36" i="1" s="1"/>
  <c r="AJ36" i="1" s="1"/>
  <c r="C53" i="1"/>
  <c r="C7" i="1" s="1"/>
  <c r="AI7" i="1" s="1"/>
  <c r="C62" i="1"/>
  <c r="C16" i="1" s="1"/>
  <c r="AI16" i="1" s="1"/>
  <c r="B80" i="1"/>
  <c r="B34" i="1" s="1"/>
  <c r="AH34" i="1" s="1"/>
  <c r="E85" i="1"/>
  <c r="E39" i="1" s="1"/>
  <c r="AK39" i="1" s="1"/>
  <c r="U89" i="1"/>
  <c r="U43" i="1" s="1"/>
  <c r="BA43" i="1" s="1"/>
  <c r="C58" i="1"/>
  <c r="C12" i="1" s="1"/>
  <c r="AI12" i="1" s="1"/>
  <c r="C67" i="1"/>
  <c r="C21" i="1" s="1"/>
  <c r="AI21" i="1" s="1"/>
  <c r="AI47" i="1" s="1"/>
  <c r="R93" i="1"/>
  <c r="R72" i="1" s="1"/>
  <c r="R26" i="1" s="1"/>
  <c r="AX26" i="1" s="1"/>
  <c r="C63" i="1"/>
  <c r="C17" i="1" s="1"/>
  <c r="AI17" i="1" s="1"/>
  <c r="C70" i="1"/>
  <c r="C24" i="1" s="1"/>
  <c r="AI24" i="1" s="1"/>
  <c r="C64" i="1"/>
  <c r="C18" i="1" s="1"/>
  <c r="AI18" i="1" s="1"/>
  <c r="C89" i="1"/>
  <c r="C43" i="1" s="1"/>
  <c r="AI43" i="1" s="1"/>
  <c r="E80" i="1"/>
  <c r="E34" i="1" s="1"/>
  <c r="AK34" i="1" s="1"/>
  <c r="C86" i="1"/>
  <c r="C40" i="1" s="1"/>
  <c r="AI40" i="1" s="1"/>
  <c r="E81" i="1"/>
  <c r="E35" i="1" s="1"/>
  <c r="AK35" i="1" s="1"/>
  <c r="C91" i="1"/>
  <c r="C45" i="1" s="1"/>
  <c r="AI45" i="1" s="1"/>
  <c r="Z80" i="1"/>
  <c r="Z34" i="1" s="1"/>
  <c r="BF34" i="1" s="1"/>
  <c r="W93" i="1"/>
  <c r="W77" i="1" s="1"/>
  <c r="C65" i="1"/>
  <c r="C19" i="1" s="1"/>
  <c r="AI19" i="1" s="1"/>
  <c r="C92" i="1"/>
  <c r="C46" i="1" s="1"/>
  <c r="AI46" i="1" s="1"/>
  <c r="C74" i="1"/>
  <c r="C28" i="1" s="1"/>
  <c r="AI28" i="1" s="1"/>
  <c r="C59" i="1"/>
  <c r="C13" i="1" s="1"/>
  <c r="AI13" i="1" s="1"/>
  <c r="C84" i="1"/>
  <c r="C38" i="1" s="1"/>
  <c r="AI38" i="1" s="1"/>
  <c r="C60" i="1"/>
  <c r="C14" i="1" s="1"/>
  <c r="AI14" i="1" s="1"/>
  <c r="C80" i="1"/>
  <c r="C34" i="1" s="1"/>
  <c r="AI34" i="1" s="1"/>
  <c r="C77" i="1"/>
  <c r="C31" i="1" s="1"/>
  <c r="AI31" i="1" s="1"/>
  <c r="H93" i="1"/>
  <c r="H75" i="1" s="1"/>
  <c r="H29" i="1" s="1"/>
  <c r="AN29" i="1" s="1"/>
  <c r="P57" i="1"/>
  <c r="P11" i="1" s="1"/>
  <c r="AV11" i="1" s="1"/>
  <c r="C66" i="1"/>
  <c r="C20" i="1" s="1"/>
  <c r="AI20" i="1" s="1"/>
  <c r="C78" i="1"/>
  <c r="C32" i="1" s="1"/>
  <c r="AI32" i="1" s="1"/>
  <c r="C55" i="1"/>
  <c r="C9" i="1" s="1"/>
  <c r="AI9" i="1" s="1"/>
  <c r="C56" i="1"/>
  <c r="C10" i="1" s="1"/>
  <c r="AI10" i="1" s="1"/>
  <c r="C68" i="1"/>
  <c r="C22" i="1" s="1"/>
  <c r="AI22" i="1" s="1"/>
  <c r="C75" i="1"/>
  <c r="C29" i="1" s="1"/>
  <c r="AI29" i="1" s="1"/>
  <c r="C76" i="1"/>
  <c r="C30" i="1" s="1"/>
  <c r="AI30" i="1" s="1"/>
  <c r="C88" i="1"/>
  <c r="C42" i="1" s="1"/>
  <c r="AI42" i="1" s="1"/>
  <c r="C82" i="1"/>
  <c r="C36" i="1" s="1"/>
  <c r="AI36" i="1" s="1"/>
  <c r="E84" i="1"/>
  <c r="E38" i="1" s="1"/>
  <c r="AK38" i="1" s="1"/>
  <c r="E89" i="1"/>
  <c r="E43" i="1" s="1"/>
  <c r="AK43" i="1" s="1"/>
  <c r="D67" i="1"/>
  <c r="D21" i="1" s="1"/>
  <c r="AJ21" i="1" s="1"/>
  <c r="AJ47" i="1" s="1"/>
  <c r="D70" i="1"/>
  <c r="D24" i="1" s="1"/>
  <c r="AJ24" i="1" s="1"/>
  <c r="C73" i="1"/>
  <c r="C27" i="1" s="1"/>
  <c r="AI27" i="1" s="1"/>
  <c r="D74" i="1"/>
  <c r="D28" i="1" s="1"/>
  <c r="AJ28" i="1" s="1"/>
  <c r="Z76" i="1"/>
  <c r="Z30" i="1" s="1"/>
  <c r="BF30" i="1" s="1"/>
  <c r="C79" i="1"/>
  <c r="C33" i="1" s="1"/>
  <c r="AI33" i="1" s="1"/>
  <c r="D84" i="1"/>
  <c r="D38" i="1" s="1"/>
  <c r="AJ38" i="1" s="1"/>
  <c r="Z69" i="1"/>
  <c r="Z23" i="1" s="1"/>
  <c r="BF23" i="1" s="1"/>
  <c r="C72" i="1"/>
  <c r="C26" i="1" s="1"/>
  <c r="AI26" i="1" s="1"/>
  <c r="E74" i="1"/>
  <c r="E28" i="1" s="1"/>
  <c r="AK28" i="1" s="1"/>
  <c r="Z81" i="1"/>
  <c r="Z35" i="1" s="1"/>
  <c r="BF35" i="1" s="1"/>
  <c r="D87" i="1"/>
  <c r="D41" i="1" s="1"/>
  <c r="AJ41" i="1" s="1"/>
  <c r="D76" i="1"/>
  <c r="D30" i="1" s="1"/>
  <c r="AJ30" i="1" s="1"/>
  <c r="Z78" i="1"/>
  <c r="Z32" i="1" s="1"/>
  <c r="BF32" i="1" s="1"/>
  <c r="C81" i="1"/>
  <c r="C35" i="1" s="1"/>
  <c r="AI35" i="1" s="1"/>
  <c r="E87" i="1"/>
  <c r="E41" i="1" s="1"/>
  <c r="AK41" i="1" s="1"/>
  <c r="U80" i="1"/>
  <c r="U34" i="1" s="1"/>
  <c r="BA34" i="1" s="1"/>
  <c r="D85" i="1"/>
  <c r="D39" i="1" s="1"/>
  <c r="AJ39" i="1" s="1"/>
  <c r="Z87" i="1"/>
  <c r="Z41" i="1" s="1"/>
  <c r="BF41" i="1" s="1"/>
  <c r="C90" i="1"/>
  <c r="C44" i="1" s="1"/>
  <c r="AI44" i="1" s="1"/>
  <c r="E92" i="1"/>
  <c r="E46" i="1" s="1"/>
  <c r="AK46" i="1" s="1"/>
  <c r="C83" i="1"/>
  <c r="C37" i="1" s="1"/>
  <c r="AI37" i="1" s="1"/>
  <c r="K69" i="1"/>
  <c r="P59" i="1"/>
  <c r="F30" i="1"/>
  <c r="AL30" i="1" s="1"/>
  <c r="I55" i="1"/>
  <c r="I59" i="1"/>
  <c r="I63" i="1"/>
  <c r="Y52" i="1"/>
  <c r="Y56" i="1"/>
  <c r="Y68" i="1"/>
  <c r="I71" i="1"/>
  <c r="I57" i="1"/>
  <c r="P58" i="1"/>
  <c r="Y73" i="1"/>
  <c r="I90" i="1"/>
  <c r="P76" i="1"/>
  <c r="K81" i="1"/>
  <c r="Y83" i="1"/>
  <c r="K86" i="1"/>
  <c r="Y88" i="1"/>
  <c r="I58" i="1"/>
  <c r="K53" i="1"/>
  <c r="Y55" i="1"/>
  <c r="P60" i="1"/>
  <c r="Y63" i="1"/>
  <c r="I52" i="1"/>
  <c r="K66" i="1"/>
  <c r="Y86" i="1"/>
  <c r="K56" i="1"/>
  <c r="I89" i="1"/>
  <c r="I84" i="1"/>
  <c r="I91" i="1"/>
  <c r="I82" i="1"/>
  <c r="I78" i="1"/>
  <c r="I87" i="1"/>
  <c r="I54" i="1"/>
  <c r="I69" i="1"/>
  <c r="I53" i="1"/>
  <c r="I85" i="1"/>
  <c r="I80" i="1"/>
  <c r="I83" i="1"/>
  <c r="I74" i="1"/>
  <c r="I86" i="1"/>
  <c r="I66" i="1"/>
  <c r="I76" i="1"/>
  <c r="I65" i="1"/>
  <c r="I64" i="1"/>
  <c r="I81" i="1"/>
  <c r="I92" i="1"/>
  <c r="I79" i="1"/>
  <c r="I70" i="1"/>
  <c r="I77" i="1"/>
  <c r="I75" i="1"/>
  <c r="I62" i="1"/>
  <c r="I61" i="1"/>
  <c r="I72" i="1"/>
  <c r="I60" i="1"/>
  <c r="I67" i="1"/>
  <c r="Y89" i="1"/>
  <c r="Y84" i="1"/>
  <c r="Y78" i="1"/>
  <c r="Y75" i="1"/>
  <c r="Y54" i="1"/>
  <c r="Y76" i="1"/>
  <c r="Y53" i="1"/>
  <c r="Y85" i="1"/>
  <c r="Y80" i="1"/>
  <c r="Y90" i="1"/>
  <c r="Y74" i="1"/>
  <c r="Y66" i="1"/>
  <c r="Y65" i="1"/>
  <c r="Y71" i="1"/>
  <c r="Y64" i="1"/>
  <c r="Y67" i="1"/>
  <c r="Y59" i="1"/>
  <c r="Y81" i="1"/>
  <c r="Y92" i="1"/>
  <c r="Y91" i="1"/>
  <c r="Y82" i="1"/>
  <c r="Y70" i="1"/>
  <c r="Y87" i="1"/>
  <c r="Y77" i="1"/>
  <c r="Y62" i="1"/>
  <c r="Y61" i="1"/>
  <c r="Y60" i="1"/>
  <c r="Y69" i="1"/>
  <c r="Y79" i="1"/>
  <c r="P90" i="1"/>
  <c r="P85" i="1"/>
  <c r="P92" i="1"/>
  <c r="P83" i="1"/>
  <c r="P88" i="1"/>
  <c r="P87" i="1"/>
  <c r="P55" i="1"/>
  <c r="P79" i="1"/>
  <c r="P54" i="1"/>
  <c r="P86" i="1"/>
  <c r="P81" i="1"/>
  <c r="P84" i="1"/>
  <c r="P75" i="1"/>
  <c r="P80" i="1"/>
  <c r="P67" i="1"/>
  <c r="P73" i="1"/>
  <c r="P66" i="1"/>
  <c r="P65" i="1"/>
  <c r="P52" i="1"/>
  <c r="P82" i="1"/>
  <c r="P71" i="1"/>
  <c r="P78" i="1"/>
  <c r="P63" i="1"/>
  <c r="P62" i="1"/>
  <c r="P70" i="1"/>
  <c r="P72" i="1"/>
  <c r="P61" i="1"/>
  <c r="K87" i="1"/>
  <c r="K82" i="1"/>
  <c r="K76" i="1"/>
  <c r="K78" i="1"/>
  <c r="K73" i="1"/>
  <c r="K71" i="1"/>
  <c r="K68" i="1"/>
  <c r="K52" i="1"/>
  <c r="K67" i="1"/>
  <c r="K83" i="1"/>
  <c r="K88" i="1"/>
  <c r="K72" i="1"/>
  <c r="K79" i="1"/>
  <c r="K64" i="1"/>
  <c r="K74" i="1"/>
  <c r="K70" i="1"/>
  <c r="K63" i="1"/>
  <c r="K62" i="1"/>
  <c r="K65" i="1"/>
  <c r="K57" i="1"/>
  <c r="K90" i="1"/>
  <c r="K89" i="1"/>
  <c r="K77" i="1"/>
  <c r="K80" i="1"/>
  <c r="K85" i="1"/>
  <c r="K75" i="1"/>
  <c r="K60" i="1"/>
  <c r="K92" i="1"/>
  <c r="K59" i="1"/>
  <c r="K84" i="1"/>
  <c r="K58" i="1"/>
  <c r="P56" i="1"/>
  <c r="K61" i="1"/>
  <c r="P64" i="1"/>
  <c r="P68" i="1"/>
  <c r="P53" i="1"/>
  <c r="K54" i="1"/>
  <c r="I56" i="1"/>
  <c r="P69" i="1"/>
  <c r="K55" i="1"/>
  <c r="Y57" i="1"/>
  <c r="Y72" i="1"/>
  <c r="P77" i="1"/>
  <c r="X67" i="1"/>
  <c r="I73" i="1"/>
  <c r="P74" i="1"/>
  <c r="I88" i="1"/>
  <c r="P89" i="1"/>
  <c r="D40" i="2" l="1"/>
  <c r="E33" i="2"/>
  <c r="G46" i="2"/>
  <c r="G56" i="2"/>
  <c r="F52" i="2"/>
  <c r="S78" i="1"/>
  <c r="S32" i="1" s="1"/>
  <c r="AY32" i="1" s="1"/>
  <c r="S61" i="1"/>
  <c r="S15" i="1" s="1"/>
  <c r="AY15" i="1" s="1"/>
  <c r="X80" i="1"/>
  <c r="X34" i="1" s="1"/>
  <c r="BD34" i="1" s="1"/>
  <c r="X85" i="1"/>
  <c r="X39" i="1" s="1"/>
  <c r="BD39" i="1" s="1"/>
  <c r="O54" i="1"/>
  <c r="O8" i="1" s="1"/>
  <c r="AU8" i="1" s="1"/>
  <c r="T64" i="1"/>
  <c r="T18" i="1" s="1"/>
  <c r="AZ18" i="1" s="1"/>
  <c r="T79" i="1"/>
  <c r="T33" i="1" s="1"/>
  <c r="AZ33" i="1" s="1"/>
  <c r="S70" i="1"/>
  <c r="S24" i="1" s="1"/>
  <c r="AY24" i="1" s="1"/>
  <c r="S79" i="1"/>
  <c r="S33" i="1" s="1"/>
  <c r="AY33" i="1" s="1"/>
  <c r="T74" i="1"/>
  <c r="T28" i="1" s="1"/>
  <c r="AZ28" i="1" s="1"/>
  <c r="S71" i="1"/>
  <c r="S25" i="1" s="1"/>
  <c r="AY25" i="1" s="1"/>
  <c r="S89" i="1"/>
  <c r="S43" i="1" s="1"/>
  <c r="AY43" i="1" s="1"/>
  <c r="S83" i="1"/>
  <c r="S37" i="1" s="1"/>
  <c r="AY37" i="1" s="1"/>
  <c r="T62" i="1"/>
  <c r="T16" i="1" s="1"/>
  <c r="AZ16" i="1" s="1"/>
  <c r="S68" i="1"/>
  <c r="S22" i="1" s="1"/>
  <c r="AY22" i="1" s="1"/>
  <c r="S84" i="1"/>
  <c r="S38" i="1" s="1"/>
  <c r="AY38" i="1" s="1"/>
  <c r="T56" i="1"/>
  <c r="T10" i="1" s="1"/>
  <c r="AZ10" i="1" s="1"/>
  <c r="S65" i="1"/>
  <c r="S19" i="1" s="1"/>
  <c r="AY19" i="1" s="1"/>
  <c r="T80" i="1"/>
  <c r="T34" i="1" s="1"/>
  <c r="AZ34" i="1" s="1"/>
  <c r="S87" i="1"/>
  <c r="S41" i="1" s="1"/>
  <c r="AY41" i="1" s="1"/>
  <c r="S75" i="1"/>
  <c r="S29" i="1" s="1"/>
  <c r="AY29" i="1" s="1"/>
  <c r="T55" i="1"/>
  <c r="T9" i="1" s="1"/>
  <c r="AZ9" i="1" s="1"/>
  <c r="N76" i="1"/>
  <c r="N30" i="1" s="1"/>
  <c r="AT30" i="1" s="1"/>
  <c r="N66" i="1"/>
  <c r="N20" i="1" s="1"/>
  <c r="AT20" i="1" s="1"/>
  <c r="N72" i="1"/>
  <c r="N26" i="1" s="1"/>
  <c r="AT26" i="1" s="1"/>
  <c r="N60" i="1"/>
  <c r="N14" i="1" s="1"/>
  <c r="AT14" i="1" s="1"/>
  <c r="N75" i="1"/>
  <c r="N29" i="1" s="1"/>
  <c r="AT29" i="1" s="1"/>
  <c r="N91" i="1"/>
  <c r="N45" i="1" s="1"/>
  <c r="AT45" i="1" s="1"/>
  <c r="N63" i="1"/>
  <c r="N17" i="1" s="1"/>
  <c r="AT17" i="1" s="1"/>
  <c r="N87" i="1"/>
  <c r="N41" i="1" s="1"/>
  <c r="AT41" i="1" s="1"/>
  <c r="N62" i="1"/>
  <c r="N16" i="1" s="1"/>
  <c r="AT16" i="1" s="1"/>
  <c r="N67" i="1"/>
  <c r="N21" i="1" s="1"/>
  <c r="AT21" i="1" s="1"/>
  <c r="AT47" i="1" s="1"/>
  <c r="N65" i="1"/>
  <c r="N19" i="1" s="1"/>
  <c r="AT19" i="1" s="1"/>
  <c r="N69" i="1"/>
  <c r="N23" i="1" s="1"/>
  <c r="AT23" i="1" s="1"/>
  <c r="N61" i="1"/>
  <c r="N15" i="1" s="1"/>
  <c r="AT15" i="1" s="1"/>
  <c r="N73" i="1"/>
  <c r="N27" i="1" s="1"/>
  <c r="AT27" i="1" s="1"/>
  <c r="N77" i="1"/>
  <c r="N31" i="1" s="1"/>
  <c r="AT31" i="1" s="1"/>
  <c r="N85" i="1"/>
  <c r="N39" i="1" s="1"/>
  <c r="AT39" i="1" s="1"/>
  <c r="N92" i="1"/>
  <c r="N46" i="1" s="1"/>
  <c r="AT46" i="1" s="1"/>
  <c r="N71" i="1"/>
  <c r="N25" i="1" s="1"/>
  <c r="AT25" i="1" s="1"/>
  <c r="N64" i="1"/>
  <c r="N18" i="1" s="1"/>
  <c r="AT18" i="1" s="1"/>
  <c r="N52" i="1"/>
  <c r="N6" i="1" s="1"/>
  <c r="AT6" i="1" s="1"/>
  <c r="N88" i="1"/>
  <c r="N42" i="1" s="1"/>
  <c r="AT42" i="1" s="1"/>
  <c r="N78" i="1"/>
  <c r="N32" i="1" s="1"/>
  <c r="AT32" i="1" s="1"/>
  <c r="N55" i="1"/>
  <c r="N9" i="1" s="1"/>
  <c r="AT9" i="1" s="1"/>
  <c r="N81" i="1"/>
  <c r="N35" i="1" s="1"/>
  <c r="AT35" i="1" s="1"/>
  <c r="N70" i="1"/>
  <c r="N24" i="1" s="1"/>
  <c r="AT24" i="1" s="1"/>
  <c r="N79" i="1"/>
  <c r="N33" i="1" s="1"/>
  <c r="AT33" i="1" s="1"/>
  <c r="N53" i="1"/>
  <c r="N7" i="1" s="1"/>
  <c r="AT7" i="1" s="1"/>
  <c r="N56" i="1"/>
  <c r="N10" i="1" s="1"/>
  <c r="AT10" i="1" s="1"/>
  <c r="N74" i="1"/>
  <c r="N28" i="1" s="1"/>
  <c r="AT28" i="1" s="1"/>
  <c r="N86" i="1"/>
  <c r="N40" i="1" s="1"/>
  <c r="AT40" i="1" s="1"/>
  <c r="AJ31" i="1"/>
  <c r="T58" i="1"/>
  <c r="T12" i="1" s="1"/>
  <c r="AZ12" i="1" s="1"/>
  <c r="T63" i="1"/>
  <c r="T17" i="1" s="1"/>
  <c r="AZ17" i="1" s="1"/>
  <c r="T66" i="1"/>
  <c r="T20" i="1" s="1"/>
  <c r="AZ20" i="1" s="1"/>
  <c r="T88" i="1"/>
  <c r="T42" i="1" s="1"/>
  <c r="AZ42" i="1" s="1"/>
  <c r="S76" i="1"/>
  <c r="S30" i="1" s="1"/>
  <c r="AY30" i="1" s="1"/>
  <c r="S57" i="1"/>
  <c r="S11" i="1" s="1"/>
  <c r="AY11" i="1" s="1"/>
  <c r="S56" i="1"/>
  <c r="S10" i="1" s="1"/>
  <c r="AY10" i="1" s="1"/>
  <c r="S86" i="1"/>
  <c r="S40" i="1" s="1"/>
  <c r="AY40" i="1" s="1"/>
  <c r="S60" i="1"/>
  <c r="S14" i="1" s="1"/>
  <c r="AY14" i="1" s="1"/>
  <c r="S88" i="1"/>
  <c r="S42" i="1" s="1"/>
  <c r="AY42" i="1" s="1"/>
  <c r="W56" i="1"/>
  <c r="W10" i="1" s="1"/>
  <c r="BC10" i="1" s="1"/>
  <c r="S73" i="1"/>
  <c r="S27" i="1" s="1"/>
  <c r="AY27" i="1" s="1"/>
  <c r="T90" i="1"/>
  <c r="T44" i="1" s="1"/>
  <c r="AZ44" i="1" s="1"/>
  <c r="T76" i="1"/>
  <c r="T30" i="1" s="1"/>
  <c r="AZ30" i="1" s="1"/>
  <c r="S74" i="1"/>
  <c r="S28" i="1" s="1"/>
  <c r="AY28" i="1" s="1"/>
  <c r="T69" i="1"/>
  <c r="T23" i="1" s="1"/>
  <c r="AZ23" i="1" s="1"/>
  <c r="T87" i="1"/>
  <c r="T41" i="1" s="1"/>
  <c r="AZ41" i="1" s="1"/>
  <c r="T54" i="1"/>
  <c r="T8" i="1" s="1"/>
  <c r="AZ8" i="1" s="1"/>
  <c r="S62" i="1"/>
  <c r="S16" i="1" s="1"/>
  <c r="AY16" i="1" s="1"/>
  <c r="T73" i="1"/>
  <c r="T27" i="1" s="1"/>
  <c r="AZ27" i="1" s="1"/>
  <c r="T89" i="1"/>
  <c r="T43" i="1" s="1"/>
  <c r="AZ43" i="1" s="1"/>
  <c r="T78" i="1"/>
  <c r="T32" i="1" s="1"/>
  <c r="AZ32" i="1" s="1"/>
  <c r="T67" i="1"/>
  <c r="T21" i="1" s="1"/>
  <c r="AZ21" i="1" s="1"/>
  <c r="AZ47" i="1" s="1"/>
  <c r="T81" i="1"/>
  <c r="T35" i="1" s="1"/>
  <c r="AZ35" i="1" s="1"/>
  <c r="S67" i="1"/>
  <c r="S21" i="1" s="1"/>
  <c r="AY21" i="1" s="1"/>
  <c r="AY47" i="1" s="1"/>
  <c r="S81" i="1"/>
  <c r="S35" i="1" s="1"/>
  <c r="AY35" i="1" s="1"/>
  <c r="S54" i="1"/>
  <c r="S8" i="1" s="1"/>
  <c r="AY8" i="1" s="1"/>
  <c r="S85" i="1"/>
  <c r="S39" i="1" s="1"/>
  <c r="AY39" i="1" s="1"/>
  <c r="S91" i="1"/>
  <c r="S45" i="1" s="1"/>
  <c r="AY45" i="1" s="1"/>
  <c r="S69" i="1"/>
  <c r="S23" i="1" s="1"/>
  <c r="AY23" i="1" s="1"/>
  <c r="S77" i="1"/>
  <c r="S31" i="1" s="1"/>
  <c r="AY31" i="1" s="1"/>
  <c r="S72" i="1"/>
  <c r="S26" i="1" s="1"/>
  <c r="AY26" i="1" s="1"/>
  <c r="S64" i="1"/>
  <c r="S18" i="1" s="1"/>
  <c r="AY18" i="1" s="1"/>
  <c r="W80" i="1"/>
  <c r="W34" i="1" s="1"/>
  <c r="BC34" i="1" s="1"/>
  <c r="S53" i="1"/>
  <c r="S7" i="1" s="1"/>
  <c r="AY7" i="1" s="1"/>
  <c r="S58" i="1"/>
  <c r="S12" i="1" s="1"/>
  <c r="AY12" i="1" s="1"/>
  <c r="T68" i="1"/>
  <c r="T22" i="1" s="1"/>
  <c r="AZ22" i="1" s="1"/>
  <c r="T59" i="1"/>
  <c r="T13" i="1" s="1"/>
  <c r="AZ13" i="1" s="1"/>
  <c r="T91" i="1"/>
  <c r="T45" i="1" s="1"/>
  <c r="AZ45" i="1" s="1"/>
  <c r="T71" i="1"/>
  <c r="T25" i="1" s="1"/>
  <c r="AZ25" i="1" s="1"/>
  <c r="T84" i="1"/>
  <c r="T38" i="1" s="1"/>
  <c r="AZ38" i="1" s="1"/>
  <c r="S66" i="1"/>
  <c r="S20" i="1" s="1"/>
  <c r="AY20" i="1" s="1"/>
  <c r="S52" i="1"/>
  <c r="S6" i="1" s="1"/>
  <c r="AY6" i="1" s="1"/>
  <c r="S82" i="1"/>
  <c r="S36" i="1" s="1"/>
  <c r="AY36" i="1" s="1"/>
  <c r="S55" i="1"/>
  <c r="S9" i="1" s="1"/>
  <c r="AY9" i="1" s="1"/>
  <c r="S80" i="1"/>
  <c r="S34" i="1" s="1"/>
  <c r="AY34" i="1" s="1"/>
  <c r="S59" i="1"/>
  <c r="S13" i="1" s="1"/>
  <c r="AY13" i="1" s="1"/>
  <c r="S92" i="1"/>
  <c r="S46" i="1" s="1"/>
  <c r="AY46" i="1" s="1"/>
  <c r="S90" i="1"/>
  <c r="S44" i="1" s="1"/>
  <c r="AY44" i="1" s="1"/>
  <c r="T53" i="1"/>
  <c r="T7" i="1" s="1"/>
  <c r="AZ7" i="1" s="1"/>
  <c r="T92" i="1"/>
  <c r="T46" i="1" s="1"/>
  <c r="AZ46" i="1" s="1"/>
  <c r="X83" i="1"/>
  <c r="X37" i="1" s="1"/>
  <c r="BD37" i="1" s="1"/>
  <c r="O70" i="1"/>
  <c r="O24" i="1" s="1"/>
  <c r="AU24" i="1" s="1"/>
  <c r="O73" i="1"/>
  <c r="O27" i="1" s="1"/>
  <c r="AU27" i="1" s="1"/>
  <c r="X72" i="1"/>
  <c r="X26" i="1" s="1"/>
  <c r="BD26" i="1" s="1"/>
  <c r="X92" i="1"/>
  <c r="X46" i="1" s="1"/>
  <c r="BD46" i="1" s="1"/>
  <c r="X60" i="1"/>
  <c r="X14" i="1" s="1"/>
  <c r="BD14" i="1" s="1"/>
  <c r="X74" i="1"/>
  <c r="X28" i="1" s="1"/>
  <c r="BD28" i="1" s="1"/>
  <c r="X66" i="1"/>
  <c r="X20" i="1" s="1"/>
  <c r="BD20" i="1" s="1"/>
  <c r="X54" i="1"/>
  <c r="X8" i="1" s="1"/>
  <c r="BD8" i="1" s="1"/>
  <c r="X70" i="1"/>
  <c r="X24" i="1" s="1"/>
  <c r="BD24" i="1" s="1"/>
  <c r="X75" i="1"/>
  <c r="X29" i="1" s="1"/>
  <c r="BD29" i="1" s="1"/>
  <c r="O91" i="1"/>
  <c r="O45" i="1" s="1"/>
  <c r="AU45" i="1" s="1"/>
  <c r="X55" i="1"/>
  <c r="X9" i="1" s="1"/>
  <c r="BD9" i="1" s="1"/>
  <c r="X90" i="1"/>
  <c r="X44" i="1" s="1"/>
  <c r="BD44" i="1" s="1"/>
  <c r="X58" i="1"/>
  <c r="X12" i="1" s="1"/>
  <c r="BD12" i="1" s="1"/>
  <c r="X76" i="1"/>
  <c r="X30" i="1" s="1"/>
  <c r="BD30" i="1" s="1"/>
  <c r="X73" i="1"/>
  <c r="X27" i="1" s="1"/>
  <c r="BD27" i="1" s="1"/>
  <c r="X71" i="1"/>
  <c r="X25" i="1" s="1"/>
  <c r="BD25" i="1" s="1"/>
  <c r="X56" i="1"/>
  <c r="X10" i="1" s="1"/>
  <c r="BD10" i="1" s="1"/>
  <c r="X52" i="1"/>
  <c r="X6" i="1" s="1"/>
  <c r="BD6" i="1" s="1"/>
  <c r="X65" i="1"/>
  <c r="X19" i="1" s="1"/>
  <c r="BD19" i="1" s="1"/>
  <c r="O59" i="1"/>
  <c r="O13" i="1" s="1"/>
  <c r="AU13" i="1" s="1"/>
  <c r="X53" i="1"/>
  <c r="X7" i="1" s="1"/>
  <c r="BD7" i="1" s="1"/>
  <c r="X79" i="1"/>
  <c r="X33" i="1" s="1"/>
  <c r="BD33" i="1" s="1"/>
  <c r="X64" i="1"/>
  <c r="X18" i="1" s="1"/>
  <c r="BD18" i="1" s="1"/>
  <c r="X77" i="1"/>
  <c r="X89" i="1"/>
  <c r="X43" i="1" s="1"/>
  <c r="BD43" i="1" s="1"/>
  <c r="X63" i="1"/>
  <c r="X17" i="1" s="1"/>
  <c r="BD17" i="1" s="1"/>
  <c r="X84" i="1"/>
  <c r="X38" i="1" s="1"/>
  <c r="BD38" i="1" s="1"/>
  <c r="O76" i="1"/>
  <c r="O30" i="1" s="1"/>
  <c r="AU30" i="1" s="1"/>
  <c r="X68" i="1"/>
  <c r="X22" i="1" s="1"/>
  <c r="BD22" i="1" s="1"/>
  <c r="X81" i="1"/>
  <c r="X35" i="1" s="1"/>
  <c r="BD35" i="1" s="1"/>
  <c r="X69" i="1"/>
  <c r="X23" i="1" s="1"/>
  <c r="BD23" i="1" s="1"/>
  <c r="O75" i="1"/>
  <c r="O29" i="1" s="1"/>
  <c r="AU29" i="1" s="1"/>
  <c r="X87" i="1"/>
  <c r="X41" i="1" s="1"/>
  <c r="BD41" i="1" s="1"/>
  <c r="X91" i="1"/>
  <c r="X45" i="1" s="1"/>
  <c r="BD45" i="1" s="1"/>
  <c r="X57" i="1"/>
  <c r="X11" i="1" s="1"/>
  <c r="BD11" i="1" s="1"/>
  <c r="X59" i="1"/>
  <c r="X13" i="1" s="1"/>
  <c r="BD13" i="1" s="1"/>
  <c r="X62" i="1"/>
  <c r="X16" i="1" s="1"/>
  <c r="BD16" i="1" s="1"/>
  <c r="X78" i="1"/>
  <c r="X32" i="1" s="1"/>
  <c r="BD32" i="1" s="1"/>
  <c r="X82" i="1"/>
  <c r="X36" i="1" s="1"/>
  <c r="BD36" i="1" s="1"/>
  <c r="X88" i="1"/>
  <c r="X42" i="1" s="1"/>
  <c r="BD42" i="1" s="1"/>
  <c r="X61" i="1"/>
  <c r="X15" i="1" s="1"/>
  <c r="BD15" i="1" s="1"/>
  <c r="W59" i="1"/>
  <c r="W13" i="1" s="1"/>
  <c r="BC13" i="1" s="1"/>
  <c r="W62" i="1"/>
  <c r="W16" i="1" s="1"/>
  <c r="BC16" i="1" s="1"/>
  <c r="V86" i="1"/>
  <c r="V40" i="1" s="1"/>
  <c r="BB40" i="1" s="1"/>
  <c r="V89" i="1"/>
  <c r="N82" i="1"/>
  <c r="N36" i="1" s="1"/>
  <c r="AT36" i="1" s="1"/>
  <c r="N58" i="1"/>
  <c r="N12" i="1" s="1"/>
  <c r="AT12" i="1" s="1"/>
  <c r="N54" i="1"/>
  <c r="N8" i="1" s="1"/>
  <c r="AT8" i="1" s="1"/>
  <c r="N89" i="1"/>
  <c r="N43" i="1" s="1"/>
  <c r="AT43" i="1" s="1"/>
  <c r="N90" i="1"/>
  <c r="N44" i="1" s="1"/>
  <c r="AT44" i="1" s="1"/>
  <c r="N84" i="1"/>
  <c r="N38" i="1" s="1"/>
  <c r="AT38" i="1" s="1"/>
  <c r="N68" i="1"/>
  <c r="N22" i="1" s="1"/>
  <c r="AT22" i="1" s="1"/>
  <c r="N83" i="1"/>
  <c r="N37" i="1" s="1"/>
  <c r="AT37" i="1" s="1"/>
  <c r="N57" i="1"/>
  <c r="N11" i="1" s="1"/>
  <c r="AT11" i="1" s="1"/>
  <c r="N59" i="1"/>
  <c r="N13" i="1" s="1"/>
  <c r="AT13" i="1" s="1"/>
  <c r="L91" i="1"/>
  <c r="L45" i="1" s="1"/>
  <c r="AR45" i="1" s="1"/>
  <c r="J69" i="1"/>
  <c r="J23" i="1" s="1"/>
  <c r="F34" i="2" s="1"/>
  <c r="J76" i="1"/>
  <c r="J30" i="1" s="1"/>
  <c r="F41" i="2" s="1"/>
  <c r="T85" i="1"/>
  <c r="T39" i="1" s="1"/>
  <c r="AZ39" i="1" s="1"/>
  <c r="O52" i="1"/>
  <c r="O6" i="1" s="1"/>
  <c r="AU6" i="1" s="1"/>
  <c r="T65" i="1"/>
  <c r="T19" i="1" s="1"/>
  <c r="AZ19" i="1" s="1"/>
  <c r="T57" i="1"/>
  <c r="T11" i="1" s="1"/>
  <c r="AZ11" i="1" s="1"/>
  <c r="T72" i="1"/>
  <c r="T26" i="1" s="1"/>
  <c r="AZ26" i="1" s="1"/>
  <c r="T61" i="1"/>
  <c r="T15" i="1" s="1"/>
  <c r="AZ15" i="1" s="1"/>
  <c r="T77" i="1"/>
  <c r="T31" i="1" s="1"/>
  <c r="AZ31" i="1" s="1"/>
  <c r="T82" i="1"/>
  <c r="T36" i="1" s="1"/>
  <c r="AZ36" i="1" s="1"/>
  <c r="T75" i="1"/>
  <c r="T29" i="1" s="1"/>
  <c r="AZ29" i="1" s="1"/>
  <c r="T86" i="1"/>
  <c r="T40" i="1" s="1"/>
  <c r="AZ40" i="1" s="1"/>
  <c r="W64" i="1"/>
  <c r="W18" i="1" s="1"/>
  <c r="BC18" i="1" s="1"/>
  <c r="O56" i="1"/>
  <c r="O10" i="1" s="1"/>
  <c r="AU10" i="1" s="1"/>
  <c r="O90" i="1"/>
  <c r="O44" i="1" s="1"/>
  <c r="AU44" i="1" s="1"/>
  <c r="T70" i="1"/>
  <c r="T24" i="1" s="1"/>
  <c r="AZ24" i="1" s="1"/>
  <c r="T60" i="1"/>
  <c r="T14" i="1" s="1"/>
  <c r="AZ14" i="1" s="1"/>
  <c r="T83" i="1"/>
  <c r="T37" i="1" s="1"/>
  <c r="AZ37" i="1" s="1"/>
  <c r="W54" i="1"/>
  <c r="W8" i="1" s="1"/>
  <c r="BC8" i="1" s="1"/>
  <c r="W85" i="1"/>
  <c r="L75" i="1"/>
  <c r="L29" i="1" s="1"/>
  <c r="AR29" i="1" s="1"/>
  <c r="L85" i="1"/>
  <c r="L39" i="1" s="1"/>
  <c r="AR39" i="1" s="1"/>
  <c r="J88" i="1"/>
  <c r="J42" i="1" s="1"/>
  <c r="F53" i="2" s="1"/>
  <c r="J80" i="1"/>
  <c r="J34" i="1" s="1"/>
  <c r="F45" i="2" s="1"/>
  <c r="L56" i="1"/>
  <c r="L10" i="1" s="1"/>
  <c r="AR10" i="1" s="1"/>
  <c r="J65" i="1"/>
  <c r="J19" i="1" s="1"/>
  <c r="AP19" i="1" s="1"/>
  <c r="L68" i="1"/>
  <c r="L22" i="1" s="1"/>
  <c r="AR22" i="1" s="1"/>
  <c r="J84" i="1"/>
  <c r="J38" i="1" s="1"/>
  <c r="F49" i="2" s="1"/>
  <c r="L52" i="1"/>
  <c r="L6" i="1" s="1"/>
  <c r="AR6" i="1" s="1"/>
  <c r="L74" i="1"/>
  <c r="L28" i="1" s="1"/>
  <c r="AR28" i="1" s="1"/>
  <c r="J64" i="1"/>
  <c r="J18" i="1" s="1"/>
  <c r="AP18" i="1" s="1"/>
  <c r="J54" i="1"/>
  <c r="J8" i="1" s="1"/>
  <c r="AP8" i="1" s="1"/>
  <c r="J56" i="1"/>
  <c r="J10" i="1" s="1"/>
  <c r="AP10" i="1" s="1"/>
  <c r="L54" i="1"/>
  <c r="L8" i="1" s="1"/>
  <c r="AR8" i="1" s="1"/>
  <c r="L89" i="1"/>
  <c r="L43" i="1" s="1"/>
  <c r="AR43" i="1" s="1"/>
  <c r="J52" i="1"/>
  <c r="J6" i="1" s="1"/>
  <c r="AP6" i="1" s="1"/>
  <c r="J87" i="1"/>
  <c r="J41" i="1" s="1"/>
  <c r="J81" i="1"/>
  <c r="J35" i="1" s="1"/>
  <c r="F46" i="2" s="1"/>
  <c r="L71" i="1"/>
  <c r="L25" i="1" s="1"/>
  <c r="AR25" i="1" s="1"/>
  <c r="L73" i="1"/>
  <c r="L27" i="1" s="1"/>
  <c r="AR27" i="1" s="1"/>
  <c r="L57" i="1"/>
  <c r="L11" i="1" s="1"/>
  <c r="AR11" i="1" s="1"/>
  <c r="L64" i="1"/>
  <c r="L18" i="1" s="1"/>
  <c r="AR18" i="1" s="1"/>
  <c r="J90" i="1"/>
  <c r="J44" i="1" s="1"/>
  <c r="F55" i="2" s="1"/>
  <c r="J63" i="1"/>
  <c r="J17" i="1" s="1"/>
  <c r="AP17" i="1" s="1"/>
  <c r="L65" i="1"/>
  <c r="L19" i="1" s="1"/>
  <c r="AR19" i="1" s="1"/>
  <c r="L80" i="1"/>
  <c r="L34" i="1" s="1"/>
  <c r="AR34" i="1" s="1"/>
  <c r="L53" i="1"/>
  <c r="L7" i="1" s="1"/>
  <c r="AR7" i="1" s="1"/>
  <c r="L72" i="1"/>
  <c r="L26" i="1" s="1"/>
  <c r="AR26" i="1" s="1"/>
  <c r="L84" i="1"/>
  <c r="L38" i="1" s="1"/>
  <c r="AR38" i="1" s="1"/>
  <c r="L90" i="1"/>
  <c r="L44" i="1" s="1"/>
  <c r="AR44" i="1" s="1"/>
  <c r="L92" i="1"/>
  <c r="L46" i="1" s="1"/>
  <c r="AR46" i="1" s="1"/>
  <c r="L60" i="1"/>
  <c r="L14" i="1" s="1"/>
  <c r="AR14" i="1" s="1"/>
  <c r="J68" i="1"/>
  <c r="J22" i="1" s="1"/>
  <c r="F33" i="2" s="1"/>
  <c r="J77" i="1"/>
  <c r="J31" i="1" s="1"/>
  <c r="F42" i="2" s="1"/>
  <c r="J62" i="1"/>
  <c r="J16" i="1" s="1"/>
  <c r="AP16" i="1" s="1"/>
  <c r="J57" i="1"/>
  <c r="J11" i="1" s="1"/>
  <c r="AP11" i="1" s="1"/>
  <c r="J92" i="1"/>
  <c r="J46" i="1" s="1"/>
  <c r="F57" i="2" s="1"/>
  <c r="J78" i="1"/>
  <c r="J32" i="1" s="1"/>
  <c r="F43" i="2" s="1"/>
  <c r="J72" i="1"/>
  <c r="J26" i="1" s="1"/>
  <c r="AP26" i="1" s="1"/>
  <c r="L63" i="1"/>
  <c r="L17" i="1" s="1"/>
  <c r="AR17" i="1" s="1"/>
  <c r="L61" i="1"/>
  <c r="L15" i="1" s="1"/>
  <c r="AR15" i="1" s="1"/>
  <c r="L78" i="1"/>
  <c r="L32" i="1" s="1"/>
  <c r="AR32" i="1" s="1"/>
  <c r="L66" i="1"/>
  <c r="L20" i="1" s="1"/>
  <c r="AR20" i="1" s="1"/>
  <c r="L81" i="1"/>
  <c r="L35" i="1" s="1"/>
  <c r="AR35" i="1" s="1"/>
  <c r="L69" i="1"/>
  <c r="L23" i="1" s="1"/>
  <c r="AR23" i="1" s="1"/>
  <c r="L83" i="1"/>
  <c r="L37" i="1" s="1"/>
  <c r="AR37" i="1" s="1"/>
  <c r="L79" i="1"/>
  <c r="L33" i="1" s="1"/>
  <c r="AR33" i="1" s="1"/>
  <c r="L58" i="1"/>
  <c r="L12" i="1" s="1"/>
  <c r="AR12" i="1" s="1"/>
  <c r="L87" i="1"/>
  <c r="L41" i="1" s="1"/>
  <c r="AR41" i="1" s="1"/>
  <c r="J67" i="1"/>
  <c r="J21" i="1" s="1"/>
  <c r="AP21" i="1" s="1"/>
  <c r="AP47" i="1" s="1"/>
  <c r="J71" i="1"/>
  <c r="J25" i="1" s="1"/>
  <c r="F36" i="2" s="1"/>
  <c r="J89" i="1"/>
  <c r="J43" i="1" s="1"/>
  <c r="F54" i="2" s="1"/>
  <c r="J55" i="1"/>
  <c r="J9" i="1" s="1"/>
  <c r="AP9" i="1" s="1"/>
  <c r="J70" i="1"/>
  <c r="J24" i="1" s="1"/>
  <c r="AP24" i="1" s="1"/>
  <c r="J60" i="1"/>
  <c r="J14" i="1" s="1"/>
  <c r="AP14" i="1" s="1"/>
  <c r="J82" i="1"/>
  <c r="J36" i="1" s="1"/>
  <c r="F47" i="2" s="1"/>
  <c r="L62" i="1"/>
  <c r="L16" i="1" s="1"/>
  <c r="AR16" i="1" s="1"/>
  <c r="J85" i="1"/>
  <c r="J39" i="1" s="1"/>
  <c r="F50" i="2" s="1"/>
  <c r="J73" i="1"/>
  <c r="J27" i="1" s="1"/>
  <c r="F38" i="2" s="1"/>
  <c r="J59" i="1"/>
  <c r="J13" i="1" s="1"/>
  <c r="F24" i="2" s="1"/>
  <c r="L70" i="1"/>
  <c r="L24" i="1" s="1"/>
  <c r="AR24" i="1" s="1"/>
  <c r="J58" i="1"/>
  <c r="J12" i="1" s="1"/>
  <c r="AP12" i="1" s="1"/>
  <c r="J66" i="1"/>
  <c r="J20" i="1" s="1"/>
  <c r="AP20" i="1" s="1"/>
  <c r="L67" i="1"/>
  <c r="L21" i="1" s="1"/>
  <c r="AR21" i="1" s="1"/>
  <c r="AR47" i="1" s="1"/>
  <c r="L86" i="1"/>
  <c r="L40" i="1" s="1"/>
  <c r="AR40" i="1" s="1"/>
  <c r="L77" i="1"/>
  <c r="L31" i="1" s="1"/>
  <c r="AR31" i="1" s="1"/>
  <c r="L55" i="1"/>
  <c r="L9" i="1" s="1"/>
  <c r="AR9" i="1" s="1"/>
  <c r="L88" i="1"/>
  <c r="L42" i="1" s="1"/>
  <c r="AR42" i="1" s="1"/>
  <c r="L59" i="1"/>
  <c r="L13" i="1" s="1"/>
  <c r="AR13" i="1" s="1"/>
  <c r="L76" i="1"/>
  <c r="L30" i="1" s="1"/>
  <c r="AR30" i="1" s="1"/>
  <c r="J86" i="1"/>
  <c r="J40" i="1" s="1"/>
  <c r="F51" i="2" s="1"/>
  <c r="J79" i="1"/>
  <c r="J33" i="1" s="1"/>
  <c r="F44" i="2" s="1"/>
  <c r="J53" i="1"/>
  <c r="J7" i="1" s="1"/>
  <c r="AP7" i="1" s="1"/>
  <c r="J83" i="1"/>
  <c r="J37" i="1" s="1"/>
  <c r="F48" i="2" s="1"/>
  <c r="J75" i="1"/>
  <c r="J29" i="1" s="1"/>
  <c r="F40" i="2" s="1"/>
  <c r="J74" i="1"/>
  <c r="J28" i="1" s="1"/>
  <c r="F39" i="2" s="1"/>
  <c r="J61" i="1"/>
  <c r="J15" i="1" s="1"/>
  <c r="F26" i="2" s="1"/>
  <c r="G56" i="1"/>
  <c r="G10" i="1" s="1"/>
  <c r="AM10" i="1" s="1"/>
  <c r="G58" i="1"/>
  <c r="G12" i="1" s="1"/>
  <c r="AM12" i="1" s="1"/>
  <c r="G89" i="1"/>
  <c r="G43" i="1" s="1"/>
  <c r="AM43" i="1" s="1"/>
  <c r="G67" i="1"/>
  <c r="G21" i="1" s="1"/>
  <c r="AM21" i="1" s="1"/>
  <c r="AM47" i="1" s="1"/>
  <c r="G62" i="1"/>
  <c r="G16" i="1" s="1"/>
  <c r="AM16" i="1" s="1"/>
  <c r="G83" i="1"/>
  <c r="G37" i="1" s="1"/>
  <c r="AM37" i="1" s="1"/>
  <c r="G76" i="1"/>
  <c r="G30" i="1" s="1"/>
  <c r="AM30" i="1" s="1"/>
  <c r="M79" i="1"/>
  <c r="M33" i="1" s="1"/>
  <c r="AS33" i="1" s="1"/>
  <c r="R67" i="1"/>
  <c r="R21" i="1" s="1"/>
  <c r="AX21" i="1" s="1"/>
  <c r="AX47" i="1" s="1"/>
  <c r="G54" i="1"/>
  <c r="G8" i="1" s="1"/>
  <c r="AM8" i="1" s="1"/>
  <c r="G90" i="1"/>
  <c r="G44" i="1" s="1"/>
  <c r="AM44" i="1" s="1"/>
  <c r="G71" i="1"/>
  <c r="G25" i="1" s="1"/>
  <c r="AM25" i="1" s="1"/>
  <c r="G63" i="1"/>
  <c r="G17" i="1" s="1"/>
  <c r="AM17" i="1" s="1"/>
  <c r="G65" i="1"/>
  <c r="G19" i="1" s="1"/>
  <c r="AM19" i="1" s="1"/>
  <c r="G92" i="1"/>
  <c r="G46" i="1" s="1"/>
  <c r="AM46" i="1" s="1"/>
  <c r="Q89" i="1"/>
  <c r="Q43" i="1" s="1"/>
  <c r="AW43" i="1" s="1"/>
  <c r="G75" i="1"/>
  <c r="G29" i="1" s="1"/>
  <c r="AM29" i="1" s="1"/>
  <c r="R86" i="1"/>
  <c r="R40" i="1" s="1"/>
  <c r="AX40" i="1" s="1"/>
  <c r="G85" i="1"/>
  <c r="G39" i="1" s="1"/>
  <c r="AM39" i="1" s="1"/>
  <c r="G88" i="1"/>
  <c r="G42" i="1" s="1"/>
  <c r="AM42" i="1" s="1"/>
  <c r="G79" i="1"/>
  <c r="G33" i="1" s="1"/>
  <c r="AM33" i="1" s="1"/>
  <c r="G80" i="1"/>
  <c r="G34" i="1" s="1"/>
  <c r="AM34" i="1" s="1"/>
  <c r="G55" i="1"/>
  <c r="G9" i="1" s="1"/>
  <c r="AM9" i="1" s="1"/>
  <c r="Q92" i="1"/>
  <c r="Q46" i="1" s="1"/>
  <c r="AW46" i="1" s="1"/>
  <c r="O78" i="1"/>
  <c r="O32" i="1" s="1"/>
  <c r="AU32" i="1" s="1"/>
  <c r="O81" i="1"/>
  <c r="O35" i="1" s="1"/>
  <c r="AU35" i="1" s="1"/>
  <c r="O57" i="1"/>
  <c r="O11" i="1" s="1"/>
  <c r="AU11" i="1" s="1"/>
  <c r="O71" i="1"/>
  <c r="O25" i="1" s="1"/>
  <c r="AU25" i="1" s="1"/>
  <c r="O89" i="1"/>
  <c r="O43" i="1" s="1"/>
  <c r="AU43" i="1" s="1"/>
  <c r="O79" i="1"/>
  <c r="O33" i="1" s="1"/>
  <c r="AU33" i="1" s="1"/>
  <c r="O72" i="1"/>
  <c r="O26" i="1" s="1"/>
  <c r="AU26" i="1" s="1"/>
  <c r="V83" i="1"/>
  <c r="O61" i="1"/>
  <c r="O15" i="1" s="1"/>
  <c r="AU15" i="1" s="1"/>
  <c r="V62" i="1"/>
  <c r="V79" i="1"/>
  <c r="O87" i="1"/>
  <c r="O41" i="1" s="1"/>
  <c r="AU41" i="1" s="1"/>
  <c r="V67" i="1"/>
  <c r="O55" i="1"/>
  <c r="O9" i="1" s="1"/>
  <c r="AU9" i="1" s="1"/>
  <c r="O85" i="1"/>
  <c r="O39" i="1" s="1"/>
  <c r="AU39" i="1" s="1"/>
  <c r="O58" i="1"/>
  <c r="O12" i="1" s="1"/>
  <c r="AU12" i="1" s="1"/>
  <c r="O88" i="1"/>
  <c r="O42" i="1" s="1"/>
  <c r="AU42" i="1" s="1"/>
  <c r="O84" i="1"/>
  <c r="O38" i="1" s="1"/>
  <c r="AU38" i="1" s="1"/>
  <c r="O63" i="1"/>
  <c r="O17" i="1" s="1"/>
  <c r="AU17" i="1" s="1"/>
  <c r="O92" i="1"/>
  <c r="O46" i="1" s="1"/>
  <c r="AU46" i="1" s="1"/>
  <c r="O67" i="1"/>
  <c r="O21" i="1" s="1"/>
  <c r="AU21" i="1" s="1"/>
  <c r="AU47" i="1" s="1"/>
  <c r="O62" i="1"/>
  <c r="O16" i="1" s="1"/>
  <c r="AU16" i="1" s="1"/>
  <c r="O69" i="1"/>
  <c r="O23" i="1" s="1"/>
  <c r="AU23" i="1" s="1"/>
  <c r="O53" i="1"/>
  <c r="O7" i="1" s="1"/>
  <c r="AU7" i="1" s="1"/>
  <c r="V76" i="1"/>
  <c r="O82" i="1"/>
  <c r="O36" i="1" s="1"/>
  <c r="AU36" i="1" s="1"/>
  <c r="O66" i="1"/>
  <c r="O20" i="1" s="1"/>
  <c r="AU20" i="1" s="1"/>
  <c r="O65" i="1"/>
  <c r="O19" i="1" s="1"/>
  <c r="AU19" i="1" s="1"/>
  <c r="O74" i="1"/>
  <c r="O28" i="1" s="1"/>
  <c r="AU28" i="1" s="1"/>
  <c r="O86" i="1"/>
  <c r="O40" i="1" s="1"/>
  <c r="AU40" i="1" s="1"/>
  <c r="O80" i="1"/>
  <c r="O34" i="1" s="1"/>
  <c r="AU34" i="1" s="1"/>
  <c r="O60" i="1"/>
  <c r="O14" i="1" s="1"/>
  <c r="AU14" i="1" s="1"/>
  <c r="O77" i="1"/>
  <c r="O31" i="1" s="1"/>
  <c r="AU31" i="1" s="1"/>
  <c r="O64" i="1"/>
  <c r="O18" i="1" s="1"/>
  <c r="AU18" i="1" s="1"/>
  <c r="O83" i="1"/>
  <c r="O37" i="1" s="1"/>
  <c r="AU37" i="1" s="1"/>
  <c r="V53" i="1"/>
  <c r="V57" i="1"/>
  <c r="V11" i="1" s="1"/>
  <c r="BB11" i="1" s="1"/>
  <c r="V78" i="1"/>
  <c r="M87" i="1"/>
  <c r="M41" i="1" s="1"/>
  <c r="AS41" i="1" s="1"/>
  <c r="Q86" i="1"/>
  <c r="Q40" i="1" s="1"/>
  <c r="AW40" i="1" s="1"/>
  <c r="R63" i="1"/>
  <c r="R17" i="1" s="1"/>
  <c r="AX17" i="1" s="1"/>
  <c r="R70" i="1"/>
  <c r="R24" i="1" s="1"/>
  <c r="AX24" i="1" s="1"/>
  <c r="Q68" i="1"/>
  <c r="Q22" i="1" s="1"/>
  <c r="AW22" i="1" s="1"/>
  <c r="Q88" i="1"/>
  <c r="Q42" i="1" s="1"/>
  <c r="AW42" i="1" s="1"/>
  <c r="Q65" i="1"/>
  <c r="Q19" i="1" s="1"/>
  <c r="AW19" i="1" s="1"/>
  <c r="R52" i="1"/>
  <c r="R6" i="1" s="1"/>
  <c r="AX6" i="1" s="1"/>
  <c r="M88" i="1"/>
  <c r="M42" i="1" s="1"/>
  <c r="AS42" i="1" s="1"/>
  <c r="Q54" i="1"/>
  <c r="Q8" i="1" s="1"/>
  <c r="AW8" i="1" s="1"/>
  <c r="Q77" i="1"/>
  <c r="Q31" i="1" s="1"/>
  <c r="AW31" i="1" s="1"/>
  <c r="R55" i="1"/>
  <c r="R9" i="1" s="1"/>
  <c r="AX9" i="1" s="1"/>
  <c r="V55" i="1"/>
  <c r="V59" i="1"/>
  <c r="V70" i="1"/>
  <c r="V24" i="1" s="1"/>
  <c r="BB24" i="1" s="1"/>
  <c r="V58" i="1"/>
  <c r="V68" i="1"/>
  <c r="V22" i="1" s="1"/>
  <c r="BB22" i="1" s="1"/>
  <c r="V87" i="1"/>
  <c r="V81" i="1"/>
  <c r="G77" i="1"/>
  <c r="G31" i="1" s="1"/>
  <c r="AM31" i="1" s="1"/>
  <c r="V52" i="1"/>
  <c r="V6" i="1" s="1"/>
  <c r="BB6" i="1" s="1"/>
  <c r="G53" i="1"/>
  <c r="G7" i="1" s="1"/>
  <c r="AM7" i="1" s="1"/>
  <c r="H85" i="1"/>
  <c r="H39" i="1" s="1"/>
  <c r="AN39" i="1" s="1"/>
  <c r="G78" i="1"/>
  <c r="G32" i="1" s="1"/>
  <c r="AM32" i="1" s="1"/>
  <c r="G72" i="1"/>
  <c r="G26" i="1" s="1"/>
  <c r="AM26" i="1" s="1"/>
  <c r="G66" i="1"/>
  <c r="G20" i="1" s="1"/>
  <c r="AM20" i="1" s="1"/>
  <c r="G52" i="1"/>
  <c r="G6" i="1" s="1"/>
  <c r="AM6" i="1" s="1"/>
  <c r="G82" i="1"/>
  <c r="G36" i="1" s="1"/>
  <c r="AM36" i="1" s="1"/>
  <c r="G86" i="1"/>
  <c r="G40" i="1" s="1"/>
  <c r="AM40" i="1" s="1"/>
  <c r="W67" i="1"/>
  <c r="W21" i="1" s="1"/>
  <c r="BC21" i="1" s="1"/>
  <c r="BC47" i="1" s="1"/>
  <c r="W91" i="1"/>
  <c r="G60" i="1"/>
  <c r="G81" i="1"/>
  <c r="G35" i="1" s="1"/>
  <c r="AM35" i="1" s="1"/>
  <c r="V74" i="1"/>
  <c r="V66" i="1"/>
  <c r="V20" i="1" s="1"/>
  <c r="BB20" i="1" s="1"/>
  <c r="V56" i="1"/>
  <c r="V10" i="1" s="1"/>
  <c r="BB10" i="1" s="1"/>
  <c r="V72" i="1"/>
  <c r="V26" i="1" s="1"/>
  <c r="BB26" i="1" s="1"/>
  <c r="V92" i="1"/>
  <c r="V60" i="1"/>
  <c r="V14" i="1" s="1"/>
  <c r="BB14" i="1" s="1"/>
  <c r="V69" i="1"/>
  <c r="V23" i="1" s="1"/>
  <c r="BB23" i="1" s="1"/>
  <c r="V80" i="1"/>
  <c r="V65" i="1"/>
  <c r="V19" i="1" s="1"/>
  <c r="BB19" i="1" s="1"/>
  <c r="G69" i="1"/>
  <c r="G23" i="1" s="1"/>
  <c r="AM23" i="1" s="1"/>
  <c r="V71" i="1"/>
  <c r="V90" i="1"/>
  <c r="V91" i="1"/>
  <c r="V84" i="1"/>
  <c r="G59" i="1"/>
  <c r="G13" i="1" s="1"/>
  <c r="AM13" i="1" s="1"/>
  <c r="V63" i="1"/>
  <c r="V17" i="1" s="1"/>
  <c r="BB17" i="1" s="1"/>
  <c r="G61" i="1"/>
  <c r="G15" i="1" s="1"/>
  <c r="AM15" i="1" s="1"/>
  <c r="H78" i="1"/>
  <c r="H32" i="1" s="1"/>
  <c r="AN32" i="1" s="1"/>
  <c r="G64" i="1"/>
  <c r="G18" i="1" s="1"/>
  <c r="AM18" i="1" s="1"/>
  <c r="G84" i="1"/>
  <c r="G38" i="1" s="1"/>
  <c r="AM38" i="1" s="1"/>
  <c r="G70" i="1"/>
  <c r="G68" i="1"/>
  <c r="G87" i="1"/>
  <c r="G41" i="1" s="1"/>
  <c r="AM41" i="1" s="1"/>
  <c r="G91" i="1"/>
  <c r="G45" i="1" s="1"/>
  <c r="AM45" i="1" s="1"/>
  <c r="W52" i="1"/>
  <c r="V88" i="1"/>
  <c r="W88" i="1"/>
  <c r="W79" i="1"/>
  <c r="G73" i="1"/>
  <c r="G27" i="1" s="1"/>
  <c r="AM27" i="1" s="1"/>
  <c r="V75" i="1"/>
  <c r="V82" i="1"/>
  <c r="V54" i="1"/>
  <c r="V8" i="1" s="1"/>
  <c r="BB8" i="1" s="1"/>
  <c r="V61" i="1"/>
  <c r="V85" i="1"/>
  <c r="V64" i="1"/>
  <c r="V18" i="1" s="1"/>
  <c r="BB18" i="1" s="1"/>
  <c r="V73" i="1"/>
  <c r="G57" i="1"/>
  <c r="G11" i="1" s="1"/>
  <c r="AM11" i="1" s="1"/>
  <c r="Q87" i="1"/>
  <c r="Q41" i="1" s="1"/>
  <c r="AW41" i="1" s="1"/>
  <c r="M72" i="1"/>
  <c r="M26" i="1" s="1"/>
  <c r="AS26" i="1" s="1"/>
  <c r="Q64" i="1"/>
  <c r="Q18" i="1" s="1"/>
  <c r="AW18" i="1" s="1"/>
  <c r="Q60" i="1"/>
  <c r="Q14" i="1" s="1"/>
  <c r="AW14" i="1" s="1"/>
  <c r="M84" i="1"/>
  <c r="M38" i="1" s="1"/>
  <c r="AS38" i="1" s="1"/>
  <c r="M71" i="1"/>
  <c r="M25" i="1" s="1"/>
  <c r="AS25" i="1" s="1"/>
  <c r="M67" i="1"/>
  <c r="M21" i="1" s="1"/>
  <c r="AS21" i="1" s="1"/>
  <c r="AS47" i="1" s="1"/>
  <c r="M92" i="1"/>
  <c r="M46" i="1" s="1"/>
  <c r="AS46" i="1" s="1"/>
  <c r="M80" i="1"/>
  <c r="M34" i="1" s="1"/>
  <c r="AS34" i="1" s="1"/>
  <c r="Q53" i="1"/>
  <c r="Q7" i="1" s="1"/>
  <c r="AW7" i="1" s="1"/>
  <c r="Q78" i="1"/>
  <c r="Q32" i="1" s="1"/>
  <c r="AW32" i="1" s="1"/>
  <c r="Q67" i="1"/>
  <c r="Q21" i="1" s="1"/>
  <c r="AW21" i="1" s="1"/>
  <c r="AW47" i="1" s="1"/>
  <c r="Q58" i="1"/>
  <c r="Q12" i="1" s="1"/>
  <c r="AW12" i="1" s="1"/>
  <c r="Q61" i="1"/>
  <c r="Q15" i="1" s="1"/>
  <c r="AW15" i="1" s="1"/>
  <c r="Q79" i="1"/>
  <c r="Q33" i="1" s="1"/>
  <c r="AW33" i="1" s="1"/>
  <c r="Q81" i="1"/>
  <c r="Q35" i="1" s="1"/>
  <c r="AW35" i="1" s="1"/>
  <c r="M89" i="1"/>
  <c r="M43" i="1" s="1"/>
  <c r="AS43" i="1" s="1"/>
  <c r="Q63" i="1"/>
  <c r="Q17" i="1" s="1"/>
  <c r="AW17" i="1" s="1"/>
  <c r="R59" i="1"/>
  <c r="R13" i="1" s="1"/>
  <c r="AX13" i="1" s="1"/>
  <c r="R78" i="1"/>
  <c r="R32" i="1" s="1"/>
  <c r="AX32" i="1" s="1"/>
  <c r="R65" i="1"/>
  <c r="R19" i="1" s="1"/>
  <c r="AX19" i="1" s="1"/>
  <c r="R74" i="1"/>
  <c r="R28" i="1" s="1"/>
  <c r="AX28" i="1" s="1"/>
  <c r="M63" i="1"/>
  <c r="M17" i="1" s="1"/>
  <c r="AS17" i="1" s="1"/>
  <c r="Q80" i="1"/>
  <c r="Q34" i="1" s="1"/>
  <c r="AW34" i="1" s="1"/>
  <c r="M56" i="1"/>
  <c r="M10" i="1" s="1"/>
  <c r="AS10" i="1" s="1"/>
  <c r="M61" i="1"/>
  <c r="M15" i="1" s="1"/>
  <c r="AS15" i="1" s="1"/>
  <c r="M66" i="1"/>
  <c r="M20" i="1" s="1"/>
  <c r="AS20" i="1" s="1"/>
  <c r="Q59" i="1"/>
  <c r="Q13" i="1" s="1"/>
  <c r="AW13" i="1" s="1"/>
  <c r="Q69" i="1"/>
  <c r="Q23" i="1" s="1"/>
  <c r="AW23" i="1" s="1"/>
  <c r="Q90" i="1"/>
  <c r="Q44" i="1" s="1"/>
  <c r="AW44" i="1" s="1"/>
  <c r="Q56" i="1"/>
  <c r="Q10" i="1" s="1"/>
  <c r="AW10" i="1" s="1"/>
  <c r="Q75" i="1"/>
  <c r="Q29" i="1" s="1"/>
  <c r="AW29" i="1" s="1"/>
  <c r="Q72" i="1"/>
  <c r="Q26" i="1" s="1"/>
  <c r="AW26" i="1" s="1"/>
  <c r="Q70" i="1"/>
  <c r="Q24" i="1" s="1"/>
  <c r="AW24" i="1" s="1"/>
  <c r="Q85" i="1"/>
  <c r="Q39" i="1" s="1"/>
  <c r="AW39" i="1" s="1"/>
  <c r="R57" i="1"/>
  <c r="R11" i="1" s="1"/>
  <c r="AX11" i="1" s="1"/>
  <c r="R60" i="1"/>
  <c r="R14" i="1" s="1"/>
  <c r="AX14" i="1" s="1"/>
  <c r="R90" i="1"/>
  <c r="R44" i="1" s="1"/>
  <c r="AX44" i="1" s="1"/>
  <c r="R73" i="1"/>
  <c r="R27" i="1" s="1"/>
  <c r="AX27" i="1" s="1"/>
  <c r="R77" i="1"/>
  <c r="R31" i="1" s="1"/>
  <c r="AX31" i="1" s="1"/>
  <c r="Q74" i="1"/>
  <c r="Q28" i="1" s="1"/>
  <c r="AW28" i="1" s="1"/>
  <c r="Q66" i="1"/>
  <c r="Q20" i="1" s="1"/>
  <c r="AW20" i="1" s="1"/>
  <c r="Q55" i="1"/>
  <c r="Q9" i="1" s="1"/>
  <c r="AW9" i="1" s="1"/>
  <c r="Q91" i="1"/>
  <c r="Q45" i="1" s="1"/>
  <c r="AW45" i="1" s="1"/>
  <c r="M57" i="1"/>
  <c r="M11" i="1" s="1"/>
  <c r="AS11" i="1" s="1"/>
  <c r="M62" i="1"/>
  <c r="M16" i="1" s="1"/>
  <c r="AS16" i="1" s="1"/>
  <c r="M82" i="1"/>
  <c r="M36" i="1" s="1"/>
  <c r="AS36" i="1" s="1"/>
  <c r="Q52" i="1"/>
  <c r="Q6" i="1" s="1"/>
  <c r="AW6" i="1" s="1"/>
  <c r="Q76" i="1"/>
  <c r="Q30" i="1" s="1"/>
  <c r="AW30" i="1" s="1"/>
  <c r="Q84" i="1"/>
  <c r="Q38" i="1" s="1"/>
  <c r="AW38" i="1" s="1"/>
  <c r="Q57" i="1"/>
  <c r="Q11" i="1" s="1"/>
  <c r="AW11" i="1" s="1"/>
  <c r="Q73" i="1"/>
  <c r="Q27" i="1" s="1"/>
  <c r="AW27" i="1" s="1"/>
  <c r="Q62" i="1"/>
  <c r="Q16" i="1" s="1"/>
  <c r="AW16" i="1" s="1"/>
  <c r="Q83" i="1"/>
  <c r="Q37" i="1" s="1"/>
  <c r="AW37" i="1" s="1"/>
  <c r="R66" i="1"/>
  <c r="R20" i="1" s="1"/>
  <c r="AX20" i="1" s="1"/>
  <c r="M69" i="1"/>
  <c r="M23" i="1" s="1"/>
  <c r="AS23" i="1" s="1"/>
  <c r="Q71" i="1"/>
  <c r="Q25" i="1" s="1"/>
  <c r="AW25" i="1" s="1"/>
  <c r="R76" i="1"/>
  <c r="R30" i="1" s="1"/>
  <c r="AX30" i="1" s="1"/>
  <c r="R62" i="1"/>
  <c r="R16" i="1" s="1"/>
  <c r="AX16" i="1" s="1"/>
  <c r="R84" i="1"/>
  <c r="R38" i="1" s="1"/>
  <c r="AX38" i="1" s="1"/>
  <c r="R75" i="1"/>
  <c r="R29" i="1" s="1"/>
  <c r="AX29" i="1" s="1"/>
  <c r="R54" i="1"/>
  <c r="R8" i="1" s="1"/>
  <c r="AX8" i="1" s="1"/>
  <c r="W92" i="1"/>
  <c r="W70" i="1"/>
  <c r="W24" i="1" s="1"/>
  <c r="BC24" i="1" s="1"/>
  <c r="W72" i="1"/>
  <c r="W69" i="1"/>
  <c r="W23" i="1" s="1"/>
  <c r="BC23" i="1" s="1"/>
  <c r="W68" i="1"/>
  <c r="W22" i="1" s="1"/>
  <c r="BC22" i="1" s="1"/>
  <c r="W82" i="1"/>
  <c r="W89" i="1"/>
  <c r="W71" i="1"/>
  <c r="W25" i="1" s="1"/>
  <c r="BC25" i="1" s="1"/>
  <c r="W57" i="1"/>
  <c r="W11" i="1" s="1"/>
  <c r="BC11" i="1" s="1"/>
  <c r="W65" i="1"/>
  <c r="W19" i="1" s="1"/>
  <c r="BC19" i="1" s="1"/>
  <c r="W60" i="1"/>
  <c r="W14" i="1" s="1"/>
  <c r="BC14" i="1" s="1"/>
  <c r="W73" i="1"/>
  <c r="W83" i="1"/>
  <c r="W74" i="1"/>
  <c r="W81" i="1"/>
  <c r="W87" i="1"/>
  <c r="W84" i="1"/>
  <c r="W63" i="1"/>
  <c r="W17" i="1" s="1"/>
  <c r="BC17" i="1" s="1"/>
  <c r="W66" i="1"/>
  <c r="W20" i="1" s="1"/>
  <c r="BC20" i="1" s="1"/>
  <c r="W78" i="1"/>
  <c r="W76" i="1"/>
  <c r="W55" i="1"/>
  <c r="W9" i="1" s="1"/>
  <c r="BC9" i="1" s="1"/>
  <c r="W86" i="1"/>
  <c r="W75" i="1"/>
  <c r="R82" i="1"/>
  <c r="R36" i="1" s="1"/>
  <c r="AX36" i="1" s="1"/>
  <c r="M68" i="1"/>
  <c r="M22" i="1" s="1"/>
  <c r="AS22" i="1" s="1"/>
  <c r="M52" i="1"/>
  <c r="M6" i="1" s="1"/>
  <c r="AS6" i="1" s="1"/>
  <c r="M59" i="1"/>
  <c r="M13" i="1" s="1"/>
  <c r="AS13" i="1" s="1"/>
  <c r="M58" i="1"/>
  <c r="M12" i="1" s="1"/>
  <c r="AS12" i="1" s="1"/>
  <c r="M60" i="1"/>
  <c r="M14" i="1" s="1"/>
  <c r="AS14" i="1" s="1"/>
  <c r="M77" i="1"/>
  <c r="M31" i="1" s="1"/>
  <c r="AS31" i="1" s="1"/>
  <c r="M81" i="1"/>
  <c r="M35" i="1" s="1"/>
  <c r="AS35" i="1" s="1"/>
  <c r="M83" i="1"/>
  <c r="M37" i="1" s="1"/>
  <c r="AS37" i="1" s="1"/>
  <c r="M85" i="1"/>
  <c r="M39" i="1" s="1"/>
  <c r="AS39" i="1" s="1"/>
  <c r="R56" i="1"/>
  <c r="R10" i="1" s="1"/>
  <c r="AX10" i="1" s="1"/>
  <c r="M64" i="1"/>
  <c r="M18" i="1" s="1"/>
  <c r="AS18" i="1" s="1"/>
  <c r="M54" i="1"/>
  <c r="M8" i="1" s="1"/>
  <c r="AS8" i="1" s="1"/>
  <c r="R71" i="1"/>
  <c r="R25" i="1" s="1"/>
  <c r="AX25" i="1" s="1"/>
  <c r="R69" i="1"/>
  <c r="R23" i="1" s="1"/>
  <c r="AX23" i="1" s="1"/>
  <c r="R91" i="1"/>
  <c r="R45" i="1" s="1"/>
  <c r="AX45" i="1" s="1"/>
  <c r="R85" i="1"/>
  <c r="R39" i="1" s="1"/>
  <c r="AX39" i="1" s="1"/>
  <c r="R89" i="1"/>
  <c r="R43" i="1" s="1"/>
  <c r="AX43" i="1" s="1"/>
  <c r="R68" i="1"/>
  <c r="R22" i="1" s="1"/>
  <c r="AX22" i="1" s="1"/>
  <c r="R83" i="1"/>
  <c r="R37" i="1" s="1"/>
  <c r="AX37" i="1" s="1"/>
  <c r="R58" i="1"/>
  <c r="R12" i="1" s="1"/>
  <c r="AX12" i="1" s="1"/>
  <c r="M78" i="1"/>
  <c r="M32" i="1" s="1"/>
  <c r="AS32" i="1" s="1"/>
  <c r="M91" i="1"/>
  <c r="M45" i="1" s="1"/>
  <c r="AS45" i="1" s="1"/>
  <c r="M55" i="1"/>
  <c r="M9" i="1" s="1"/>
  <c r="AS9" i="1" s="1"/>
  <c r="M73" i="1"/>
  <c r="M27" i="1" s="1"/>
  <c r="AS27" i="1" s="1"/>
  <c r="M75" i="1"/>
  <c r="M29" i="1" s="1"/>
  <c r="AS29" i="1" s="1"/>
  <c r="M70" i="1"/>
  <c r="M24" i="1" s="1"/>
  <c r="AS24" i="1" s="1"/>
  <c r="M65" i="1"/>
  <c r="M19" i="1" s="1"/>
  <c r="AS19" i="1" s="1"/>
  <c r="M74" i="1"/>
  <c r="M28" i="1" s="1"/>
  <c r="AS28" i="1" s="1"/>
  <c r="M53" i="1"/>
  <c r="M7" i="1" s="1"/>
  <c r="AS7" i="1" s="1"/>
  <c r="M76" i="1"/>
  <c r="M30" i="1" s="1"/>
  <c r="AS30" i="1" s="1"/>
  <c r="R92" i="1"/>
  <c r="R46" i="1" s="1"/>
  <c r="AX46" i="1" s="1"/>
  <c r="M90" i="1"/>
  <c r="M44" i="1" s="1"/>
  <c r="AS44" i="1" s="1"/>
  <c r="R61" i="1"/>
  <c r="R15" i="1" s="1"/>
  <c r="AX15" i="1" s="1"/>
  <c r="R81" i="1"/>
  <c r="R35" i="1" s="1"/>
  <c r="AX35" i="1" s="1"/>
  <c r="R80" i="1"/>
  <c r="R34" i="1" s="1"/>
  <c r="AX34" i="1" s="1"/>
  <c r="R64" i="1"/>
  <c r="R18" i="1" s="1"/>
  <c r="AX18" i="1" s="1"/>
  <c r="R79" i="1"/>
  <c r="R33" i="1" s="1"/>
  <c r="AX33" i="1" s="1"/>
  <c r="R53" i="1"/>
  <c r="R7" i="1" s="1"/>
  <c r="AX7" i="1" s="1"/>
  <c r="R88" i="1"/>
  <c r="R42" i="1" s="1"/>
  <c r="AX42" i="1" s="1"/>
  <c r="R87" i="1"/>
  <c r="R41" i="1" s="1"/>
  <c r="AX41" i="1" s="1"/>
  <c r="H57" i="1"/>
  <c r="H69" i="1"/>
  <c r="H88" i="1"/>
  <c r="H42" i="1" s="1"/>
  <c r="AN42" i="1" s="1"/>
  <c r="H56" i="1"/>
  <c r="H66" i="1"/>
  <c r="H55" i="1"/>
  <c r="H9" i="1" s="1"/>
  <c r="AN9" i="1" s="1"/>
  <c r="H89" i="1"/>
  <c r="H43" i="1" s="1"/>
  <c r="AN43" i="1" s="1"/>
  <c r="H81" i="1"/>
  <c r="H35" i="1" s="1"/>
  <c r="AN35" i="1" s="1"/>
  <c r="H54" i="1"/>
  <c r="H80" i="1"/>
  <c r="H34" i="1" s="1"/>
  <c r="AN34" i="1" s="1"/>
  <c r="H90" i="1"/>
  <c r="H44" i="1" s="1"/>
  <c r="AN44" i="1" s="1"/>
  <c r="H58" i="1"/>
  <c r="H83" i="1"/>
  <c r="H37" i="1" s="1"/>
  <c r="AN37" i="1" s="1"/>
  <c r="H62" i="1"/>
  <c r="H71" i="1"/>
  <c r="H65" i="1"/>
  <c r="H61" i="1"/>
  <c r="H86" i="1"/>
  <c r="H40" i="1" s="1"/>
  <c r="AN40" i="1" s="1"/>
  <c r="H68" i="1"/>
  <c r="W90" i="1"/>
  <c r="W61" i="1"/>
  <c r="W15" i="1" s="1"/>
  <c r="BC15" i="1" s="1"/>
  <c r="W58" i="1"/>
  <c r="W12" i="1" s="1"/>
  <c r="BC12" i="1" s="1"/>
  <c r="W53" i="1"/>
  <c r="W7" i="1" s="1"/>
  <c r="BC7" i="1" s="1"/>
  <c r="H73" i="1"/>
  <c r="H27" i="1" s="1"/>
  <c r="AN27" i="1" s="1"/>
  <c r="H79" i="1"/>
  <c r="H33" i="1" s="1"/>
  <c r="AN33" i="1" s="1"/>
  <c r="H52" i="1"/>
  <c r="H6" i="1" s="1"/>
  <c r="AN6" i="1" s="1"/>
  <c r="H59" i="1"/>
  <c r="H13" i="1" s="1"/>
  <c r="AN13" i="1" s="1"/>
  <c r="H76" i="1"/>
  <c r="H30" i="1" s="1"/>
  <c r="AN30" i="1" s="1"/>
  <c r="H63" i="1"/>
  <c r="H17" i="1" s="1"/>
  <c r="AN17" i="1" s="1"/>
  <c r="H91" i="1"/>
  <c r="H45" i="1" s="1"/>
  <c r="AN45" i="1" s="1"/>
  <c r="H70" i="1"/>
  <c r="H24" i="1" s="1"/>
  <c r="AN24" i="1" s="1"/>
  <c r="H77" i="1"/>
  <c r="H31" i="1" s="1"/>
  <c r="AN31" i="1" s="1"/>
  <c r="H53" i="1"/>
  <c r="H87" i="1"/>
  <c r="H41" i="1" s="1"/>
  <c r="AN41" i="1" s="1"/>
  <c r="H84" i="1"/>
  <c r="H38" i="1" s="1"/>
  <c r="AN38" i="1" s="1"/>
  <c r="H60" i="1"/>
  <c r="H74" i="1"/>
  <c r="H28" i="1" s="1"/>
  <c r="AN28" i="1" s="1"/>
  <c r="H92" i="1"/>
  <c r="H46" i="1" s="1"/>
  <c r="AN46" i="1" s="1"/>
  <c r="H72" i="1"/>
  <c r="H26" i="1" s="1"/>
  <c r="AN26" i="1" s="1"/>
  <c r="H82" i="1"/>
  <c r="H36" i="1" s="1"/>
  <c r="AN36" i="1" s="1"/>
  <c r="H67" i="1"/>
  <c r="H21" i="1" s="1"/>
  <c r="AN21" i="1" s="1"/>
  <c r="AN47" i="1" s="1"/>
  <c r="H64" i="1"/>
  <c r="P43" i="1"/>
  <c r="AV43" i="1" s="1"/>
  <c r="P28" i="1"/>
  <c r="AV28" i="1" s="1"/>
  <c r="P31" i="1"/>
  <c r="AV31" i="1" s="1"/>
  <c r="K29" i="1"/>
  <c r="G40" i="2" s="1"/>
  <c r="K16" i="1"/>
  <c r="AQ16" i="1" s="1"/>
  <c r="K37" i="1"/>
  <c r="G48" i="2" s="1"/>
  <c r="K36" i="1"/>
  <c r="G47" i="2" s="1"/>
  <c r="P20" i="1"/>
  <c r="AV20" i="1" s="1"/>
  <c r="P8" i="1"/>
  <c r="AV8" i="1" s="1"/>
  <c r="P44" i="1"/>
  <c r="AV44" i="1" s="1"/>
  <c r="Y36" i="1"/>
  <c r="BE36" i="1" s="1"/>
  <c r="Y34" i="1"/>
  <c r="BE34" i="1" s="1"/>
  <c r="Y43" i="1"/>
  <c r="BE43" i="1" s="1"/>
  <c r="I24" i="1"/>
  <c r="AO24" i="1" s="1"/>
  <c r="I39" i="1"/>
  <c r="AO39" i="1" s="1"/>
  <c r="I38" i="1"/>
  <c r="AO38" i="1" s="1"/>
  <c r="I44" i="1"/>
  <c r="AO44" i="1" s="1"/>
  <c r="Y27" i="1"/>
  <c r="BE27" i="1" s="1"/>
  <c r="I25" i="1"/>
  <c r="AO25" i="1" s="1"/>
  <c r="I10" i="1"/>
  <c r="AO10" i="1" s="1"/>
  <c r="P18" i="1"/>
  <c r="AV18" i="1" s="1"/>
  <c r="K17" i="1"/>
  <c r="AQ17" i="1" s="1"/>
  <c r="P38" i="1"/>
  <c r="AV38" i="1" s="1"/>
  <c r="K23" i="1"/>
  <c r="AQ23" i="1" s="1"/>
  <c r="I23" i="1"/>
  <c r="AO23" i="1" s="1"/>
  <c r="I36" i="1"/>
  <c r="AO36" i="1" s="1"/>
  <c r="K20" i="1"/>
  <c r="AQ20" i="1" s="1"/>
  <c r="I6" i="1"/>
  <c r="AO6" i="1" s="1"/>
  <c r="Y17" i="1"/>
  <c r="BE17" i="1" s="1"/>
  <c r="P14" i="1"/>
  <c r="AV14" i="1" s="1"/>
  <c r="K40" i="1"/>
  <c r="G51" i="2" s="1"/>
  <c r="K35" i="1"/>
  <c r="P12" i="1"/>
  <c r="AV12" i="1" s="1"/>
  <c r="Y10" i="1"/>
  <c r="BE10" i="1" s="1"/>
  <c r="I9" i="1"/>
  <c r="AO9" i="1" s="1"/>
  <c r="J45" i="1"/>
  <c r="F56" i="2" s="1"/>
  <c r="P23" i="1"/>
  <c r="AV23" i="1" s="1"/>
  <c r="P7" i="1"/>
  <c r="AV7" i="1" s="1"/>
  <c r="K38" i="1"/>
  <c r="G49" i="2" s="1"/>
  <c r="K43" i="1"/>
  <c r="G54" i="2" s="1"/>
  <c r="K18" i="1"/>
  <c r="AQ18" i="1" s="1"/>
  <c r="K25" i="1"/>
  <c r="G36" i="2" s="1"/>
  <c r="P24" i="1"/>
  <c r="AV24" i="1" s="1"/>
  <c r="P25" i="1"/>
  <c r="AV25" i="1" s="1"/>
  <c r="P29" i="1"/>
  <c r="AV29" i="1" s="1"/>
  <c r="P42" i="1"/>
  <c r="AV42" i="1" s="1"/>
  <c r="Y16" i="1"/>
  <c r="BE16" i="1" s="1"/>
  <c r="Y13" i="1"/>
  <c r="BE13" i="1" s="1"/>
  <c r="Y19" i="1"/>
  <c r="BE19" i="1" s="1"/>
  <c r="Y8" i="1"/>
  <c r="BE8" i="1" s="1"/>
  <c r="I15" i="1"/>
  <c r="AO15" i="1" s="1"/>
  <c r="I18" i="1"/>
  <c r="AO18" i="1" s="1"/>
  <c r="I40" i="1"/>
  <c r="AO40" i="1" s="1"/>
  <c r="I41" i="1"/>
  <c r="AO41" i="1" s="1"/>
  <c r="K10" i="1"/>
  <c r="G21" i="2" s="1"/>
  <c r="K7" i="1"/>
  <c r="AQ7" i="1" s="1"/>
  <c r="I12" i="1"/>
  <c r="AO12" i="1" s="1"/>
  <c r="I13" i="1"/>
  <c r="AO13" i="1" s="1"/>
  <c r="I42" i="1"/>
  <c r="AO42" i="1" s="1"/>
  <c r="I27" i="1"/>
  <c r="AO27" i="1" s="1"/>
  <c r="Y26" i="1"/>
  <c r="BE26" i="1" s="1"/>
  <c r="Y11" i="1"/>
  <c r="BE11" i="1" s="1"/>
  <c r="K13" i="1"/>
  <c r="AQ13" i="1" s="1"/>
  <c r="K39" i="1"/>
  <c r="G50" i="2" s="1"/>
  <c r="K44" i="1"/>
  <c r="G55" i="2" s="1"/>
  <c r="K33" i="1"/>
  <c r="G44" i="2" s="1"/>
  <c r="K21" i="1"/>
  <c r="AQ21" i="1" s="1"/>
  <c r="AQ47" i="1" s="1"/>
  <c r="K27" i="1"/>
  <c r="G38" i="2" s="1"/>
  <c r="K41" i="1"/>
  <c r="G52" i="2" s="1"/>
  <c r="P16" i="1"/>
  <c r="AV16" i="1" s="1"/>
  <c r="P36" i="1"/>
  <c r="AV36" i="1" s="1"/>
  <c r="P27" i="1"/>
  <c r="AV27" i="1" s="1"/>
  <c r="P33" i="1"/>
  <c r="AV33" i="1" s="1"/>
  <c r="P37" i="1"/>
  <c r="AV37" i="1" s="1"/>
  <c r="Y23" i="1"/>
  <c r="BE23" i="1" s="1"/>
  <c r="Y31" i="1"/>
  <c r="BE31" i="1" s="1"/>
  <c r="Y45" i="1"/>
  <c r="BE45" i="1" s="1"/>
  <c r="Y21" i="1"/>
  <c r="BE21" i="1" s="1"/>
  <c r="BE47" i="1" s="1"/>
  <c r="Y20" i="1"/>
  <c r="BE20" i="1" s="1"/>
  <c r="Y39" i="1"/>
  <c r="BE39" i="1" s="1"/>
  <c r="Y29" i="1"/>
  <c r="BE29" i="1" s="1"/>
  <c r="I21" i="1"/>
  <c r="AO21" i="1" s="1"/>
  <c r="AO47" i="1" s="1"/>
  <c r="I16" i="1"/>
  <c r="AO16" i="1" s="1"/>
  <c r="I33" i="1"/>
  <c r="AO33" i="1" s="1"/>
  <c r="I19" i="1"/>
  <c r="AO19" i="1" s="1"/>
  <c r="I28" i="1"/>
  <c r="AO28" i="1" s="1"/>
  <c r="I7" i="1"/>
  <c r="AO7" i="1" s="1"/>
  <c r="I32" i="1"/>
  <c r="AO32" i="1" s="1"/>
  <c r="I43" i="1"/>
  <c r="AO43" i="1" s="1"/>
  <c r="Y40" i="1"/>
  <c r="BE40" i="1" s="1"/>
  <c r="Y42" i="1"/>
  <c r="BE42" i="1" s="1"/>
  <c r="Y37" i="1"/>
  <c r="BE37" i="1" s="1"/>
  <c r="Y22" i="1"/>
  <c r="BE22" i="1" s="1"/>
  <c r="P13" i="1"/>
  <c r="AV13" i="1" s="1"/>
  <c r="G28" i="1"/>
  <c r="AM28" i="1" s="1"/>
  <c r="K9" i="1"/>
  <c r="G20" i="2" s="1"/>
  <c r="P22" i="1"/>
  <c r="AV22" i="1" s="1"/>
  <c r="K15" i="1"/>
  <c r="AQ15" i="1" s="1"/>
  <c r="P10" i="1"/>
  <c r="AV10" i="1" s="1"/>
  <c r="K46" i="1"/>
  <c r="G57" i="2" s="1"/>
  <c r="K34" i="1"/>
  <c r="G45" i="2" s="1"/>
  <c r="K11" i="1"/>
  <c r="AQ11" i="1" s="1"/>
  <c r="K24" i="1"/>
  <c r="G35" i="2" s="1"/>
  <c r="K26" i="1"/>
  <c r="G37" i="2" s="1"/>
  <c r="K6" i="1"/>
  <c r="G17" i="2" s="1"/>
  <c r="K32" i="1"/>
  <c r="G43" i="2" s="1"/>
  <c r="P15" i="1"/>
  <c r="AV15" i="1" s="1"/>
  <c r="P17" i="1"/>
  <c r="AV17" i="1" s="1"/>
  <c r="P6" i="1"/>
  <c r="AV6" i="1" s="1"/>
  <c r="P21" i="1"/>
  <c r="AV21" i="1" s="1"/>
  <c r="AV47" i="1" s="1"/>
  <c r="P35" i="1"/>
  <c r="AV35" i="1" s="1"/>
  <c r="P9" i="1"/>
  <c r="AV9" i="1" s="1"/>
  <c r="P46" i="1"/>
  <c r="AV46" i="1" s="1"/>
  <c r="Y33" i="1"/>
  <c r="BE33" i="1" s="1"/>
  <c r="Y14" i="1"/>
  <c r="BE14" i="1" s="1"/>
  <c r="Y41" i="1"/>
  <c r="BE41" i="1" s="1"/>
  <c r="Y46" i="1"/>
  <c r="BE46" i="1" s="1"/>
  <c r="Y18" i="1"/>
  <c r="BE18" i="1" s="1"/>
  <c r="Y28" i="1"/>
  <c r="BE28" i="1" s="1"/>
  <c r="Y7" i="1"/>
  <c r="BE7" i="1" s="1"/>
  <c r="Y32" i="1"/>
  <c r="BE32" i="1" s="1"/>
  <c r="I14" i="1"/>
  <c r="AO14" i="1" s="1"/>
  <c r="I29" i="1"/>
  <c r="AO29" i="1" s="1"/>
  <c r="I46" i="1"/>
  <c r="AO46" i="1" s="1"/>
  <c r="I30" i="1"/>
  <c r="AO30" i="1" s="1"/>
  <c r="I37" i="1"/>
  <c r="AO37" i="1" s="1"/>
  <c r="X21" i="1"/>
  <c r="BD21" i="1" s="1"/>
  <c r="BD47" i="1" s="1"/>
  <c r="K8" i="1"/>
  <c r="G19" i="2" s="1"/>
  <c r="K12" i="1"/>
  <c r="AQ12" i="1" s="1"/>
  <c r="K14" i="1"/>
  <c r="AQ14" i="1" s="1"/>
  <c r="K31" i="1"/>
  <c r="G42" i="2" s="1"/>
  <c r="K19" i="1"/>
  <c r="AQ19" i="1" s="1"/>
  <c r="K28" i="1"/>
  <c r="G39" i="2" s="1"/>
  <c r="K42" i="1"/>
  <c r="G53" i="2" s="1"/>
  <c r="K22" i="1"/>
  <c r="AQ22" i="1" s="1"/>
  <c r="K30" i="1"/>
  <c r="G41" i="2" s="1"/>
  <c r="P26" i="1"/>
  <c r="AV26" i="1" s="1"/>
  <c r="P32" i="1"/>
  <c r="AV32" i="1" s="1"/>
  <c r="P19" i="1"/>
  <c r="AV19" i="1" s="1"/>
  <c r="P34" i="1"/>
  <c r="AV34" i="1" s="1"/>
  <c r="P40" i="1"/>
  <c r="AV40" i="1" s="1"/>
  <c r="P41" i="1"/>
  <c r="AV41" i="1" s="1"/>
  <c r="P39" i="1"/>
  <c r="AV39" i="1" s="1"/>
  <c r="Y15" i="1"/>
  <c r="BE15" i="1" s="1"/>
  <c r="Y24" i="1"/>
  <c r="BE24" i="1" s="1"/>
  <c r="Y35" i="1"/>
  <c r="BE35" i="1" s="1"/>
  <c r="Y25" i="1"/>
  <c r="BE25" i="1" s="1"/>
  <c r="Y44" i="1"/>
  <c r="BE44" i="1" s="1"/>
  <c r="Y30" i="1"/>
  <c r="BE30" i="1" s="1"/>
  <c r="Y38" i="1"/>
  <c r="BE38" i="1" s="1"/>
  <c r="I26" i="1"/>
  <c r="AO26" i="1" s="1"/>
  <c r="I31" i="1"/>
  <c r="AO31" i="1" s="1"/>
  <c r="I35" i="1"/>
  <c r="AO35" i="1" s="1"/>
  <c r="I20" i="1"/>
  <c r="AO20" i="1" s="1"/>
  <c r="I34" i="1"/>
  <c r="AO34" i="1" s="1"/>
  <c r="I8" i="1"/>
  <c r="AO8" i="1" s="1"/>
  <c r="I45" i="1"/>
  <c r="AO45" i="1" s="1"/>
  <c r="Y9" i="1"/>
  <c r="BE9" i="1" s="1"/>
  <c r="P30" i="1"/>
  <c r="AV30" i="1" s="1"/>
  <c r="O22" i="1"/>
  <c r="AU22" i="1" s="1"/>
  <c r="I11" i="1"/>
  <c r="AO11" i="1" s="1"/>
  <c r="Y6" i="1"/>
  <c r="BE6" i="1" s="1"/>
  <c r="I17" i="1"/>
  <c r="AO17" i="1" s="1"/>
  <c r="T6" i="1"/>
  <c r="AZ6" i="1" s="1"/>
  <c r="W31" i="1"/>
  <c r="BC31" i="1" s="1"/>
  <c r="C40" i="2" l="1"/>
  <c r="D48" i="2"/>
  <c r="AL51" i="1"/>
  <c r="AL52" i="1" s="1"/>
  <c r="G14" i="2" s="1"/>
  <c r="E49" i="2"/>
  <c r="C42" i="2"/>
  <c r="E57" i="2"/>
  <c r="D44" i="2"/>
  <c r="E38" i="2"/>
  <c r="D56" i="2"/>
  <c r="D43" i="2"/>
  <c r="C54" i="2"/>
  <c r="C53" i="2"/>
  <c r="E50" i="2"/>
  <c r="D46" i="2"/>
  <c r="F30" i="2"/>
  <c r="F20" i="2"/>
  <c r="D20" i="2"/>
  <c r="E20" i="2"/>
  <c r="F21" i="2"/>
  <c r="D32" i="2"/>
  <c r="C32" i="2"/>
  <c r="F23" i="2"/>
  <c r="G24" i="2"/>
  <c r="G23" i="2"/>
  <c r="F37" i="2"/>
  <c r="G30" i="2"/>
  <c r="E37" i="2"/>
  <c r="E27" i="2"/>
  <c r="F35" i="2"/>
  <c r="E21" i="2"/>
  <c r="E26" i="2"/>
  <c r="C21" i="2"/>
  <c r="F31" i="2"/>
  <c r="E30" i="2"/>
  <c r="E31" i="2"/>
  <c r="C17" i="2"/>
  <c r="E17" i="2"/>
  <c r="D35" i="2"/>
  <c r="F18" i="2"/>
  <c r="E24" i="2"/>
  <c r="C34" i="2"/>
  <c r="F27" i="2"/>
  <c r="F22" i="2"/>
  <c r="C45" i="2"/>
  <c r="F32" i="2"/>
  <c r="E46" i="2"/>
  <c r="E54" i="2"/>
  <c r="D50" i="2"/>
  <c r="C30" i="2"/>
  <c r="G29" i="2"/>
  <c r="D42" i="2"/>
  <c r="F25" i="2"/>
  <c r="C52" i="2"/>
  <c r="C43" i="2"/>
  <c r="D39" i="2"/>
  <c r="D55" i="2"/>
  <c r="D47" i="2"/>
  <c r="C20" i="2"/>
  <c r="E34" i="2"/>
  <c r="D41" i="2"/>
  <c r="C39" i="2"/>
  <c r="C27" i="2"/>
  <c r="D45" i="2"/>
  <c r="D53" i="2"/>
  <c r="D37" i="2"/>
  <c r="E29" i="2"/>
  <c r="D51" i="2"/>
  <c r="C19" i="2"/>
  <c r="F28" i="2"/>
  <c r="C57" i="2"/>
  <c r="F17" i="2"/>
  <c r="E56" i="2"/>
  <c r="C36" i="2"/>
  <c r="E48" i="2"/>
  <c r="C37" i="2"/>
  <c r="C51" i="2"/>
  <c r="G27" i="2"/>
  <c r="E40" i="2"/>
  <c r="C18" i="2"/>
  <c r="E36" i="2"/>
  <c r="G26" i="2"/>
  <c r="E32" i="2"/>
  <c r="E44" i="2"/>
  <c r="C55" i="2"/>
  <c r="E53" i="2"/>
  <c r="C49" i="2"/>
  <c r="E41" i="2"/>
  <c r="E42" i="2"/>
  <c r="C29" i="2"/>
  <c r="C24" i="2"/>
  <c r="E39" i="2"/>
  <c r="E18" i="2"/>
  <c r="D38" i="2"/>
  <c r="D49" i="2"/>
  <c r="C44" i="2"/>
  <c r="C48" i="2"/>
  <c r="C56" i="2"/>
  <c r="D52" i="2"/>
  <c r="E43" i="2"/>
  <c r="E55" i="2"/>
  <c r="G33" i="2"/>
  <c r="G28" i="2"/>
  <c r="F29" i="2"/>
  <c r="D28" i="2"/>
  <c r="D24" i="2"/>
  <c r="E35" i="2"/>
  <c r="C46" i="2"/>
  <c r="E25" i="2"/>
  <c r="G22" i="2"/>
  <c r="C50" i="2"/>
  <c r="C41" i="2"/>
  <c r="E23" i="2"/>
  <c r="C31" i="2"/>
  <c r="C47" i="2"/>
  <c r="E28" i="2"/>
  <c r="E52" i="2"/>
  <c r="G25" i="2"/>
  <c r="E19" i="2"/>
  <c r="D57" i="2"/>
  <c r="C22" i="2"/>
  <c r="C38" i="2"/>
  <c r="E51" i="2"/>
  <c r="E47" i="2"/>
  <c r="G34" i="2"/>
  <c r="G32" i="2"/>
  <c r="D17" i="2"/>
  <c r="E45" i="2"/>
  <c r="C28" i="2"/>
  <c r="C26" i="2"/>
  <c r="E22" i="2"/>
  <c r="F19" i="2"/>
  <c r="G31" i="2"/>
  <c r="C23" i="2"/>
  <c r="D54" i="2"/>
  <c r="G18" i="2"/>
  <c r="AJ51" i="1"/>
  <c r="AQ44" i="1"/>
  <c r="AP28" i="1"/>
  <c r="AP33" i="1"/>
  <c r="AP13" i="1"/>
  <c r="AP36" i="1"/>
  <c r="AP43" i="1"/>
  <c r="AP38" i="1"/>
  <c r="AP34" i="1"/>
  <c r="AQ42" i="1"/>
  <c r="AQ6" i="1"/>
  <c r="AQ41" i="1"/>
  <c r="AQ38" i="1"/>
  <c r="AQ40" i="1"/>
  <c r="AQ46" i="1"/>
  <c r="AQ27" i="1"/>
  <c r="AQ39" i="1"/>
  <c r="AQ25" i="1"/>
  <c r="AP45" i="1"/>
  <c r="AQ29" i="1"/>
  <c r="AP29" i="1"/>
  <c r="AP40" i="1"/>
  <c r="AP27" i="1"/>
  <c r="AP25" i="1"/>
  <c r="AP44" i="1"/>
  <c r="AP42" i="1"/>
  <c r="AQ28" i="1"/>
  <c r="AQ26" i="1"/>
  <c r="AQ30" i="1"/>
  <c r="AQ8" i="1"/>
  <c r="AQ24" i="1"/>
  <c r="AQ9" i="1"/>
  <c r="AQ36" i="1"/>
  <c r="AP37" i="1"/>
  <c r="AP39" i="1"/>
  <c r="AP32" i="1"/>
  <c r="AP31" i="1"/>
  <c r="AP35" i="1"/>
  <c r="AP30" i="1"/>
  <c r="AQ34" i="1"/>
  <c r="AQ31" i="1"/>
  <c r="AQ32" i="1"/>
  <c r="AQ33" i="1"/>
  <c r="AQ10" i="1"/>
  <c r="AQ43" i="1"/>
  <c r="AQ35" i="1"/>
  <c r="AQ37" i="1"/>
  <c r="AP15" i="1"/>
  <c r="AP46" i="1"/>
  <c r="AP22" i="1"/>
  <c r="AP41" i="1"/>
  <c r="AP23" i="1"/>
  <c r="AK51" i="1"/>
  <c r="X31" i="1"/>
  <c r="BD31" i="1" s="1"/>
  <c r="AI51" i="1"/>
  <c r="V43" i="1"/>
  <c r="BB43" i="1" s="1"/>
  <c r="V9" i="1"/>
  <c r="BB9" i="1" s="1"/>
  <c r="V21" i="1"/>
  <c r="BB21" i="1" s="1"/>
  <c r="BB47" i="1" s="1"/>
  <c r="AH51" i="1" s="1"/>
  <c r="V7" i="1"/>
  <c r="BB7" i="1" s="1"/>
  <c r="W39" i="1"/>
  <c r="BC39" i="1" s="1"/>
  <c r="V16" i="1"/>
  <c r="BB16" i="1" s="1"/>
  <c r="V30" i="1"/>
  <c r="BB30" i="1" s="1"/>
  <c r="W42" i="1"/>
  <c r="BC42" i="1" s="1"/>
  <c r="V33" i="1"/>
  <c r="BB33" i="1" s="1"/>
  <c r="W6" i="1"/>
  <c r="BC6" i="1" s="1"/>
  <c r="V32" i="1"/>
  <c r="BB32" i="1" s="1"/>
  <c r="V15" i="1"/>
  <c r="BB15" i="1" s="1"/>
  <c r="V13" i="1"/>
  <c r="BB13" i="1" s="1"/>
  <c r="V28" i="1"/>
  <c r="BB28" i="1" s="1"/>
  <c r="V41" i="1"/>
  <c r="BB41" i="1" s="1"/>
  <c r="V34" i="1"/>
  <c r="BB34" i="1" s="1"/>
  <c r="W46" i="1"/>
  <c r="BC46" i="1" s="1"/>
  <c r="W33" i="1"/>
  <c r="BC33" i="1" s="1"/>
  <c r="W38" i="1"/>
  <c r="BC38" i="1" s="1"/>
  <c r="V27" i="1"/>
  <c r="BB27" i="1" s="1"/>
  <c r="W30" i="1"/>
  <c r="BC30" i="1" s="1"/>
  <c r="W37" i="1"/>
  <c r="BC37" i="1" s="1"/>
  <c r="H10" i="1"/>
  <c r="D21" i="2" s="1"/>
  <c r="V44" i="1"/>
  <c r="BB44" i="1" s="1"/>
  <c r="V42" i="1"/>
  <c r="BB42" i="1" s="1"/>
  <c r="V37" i="1"/>
  <c r="BB37" i="1" s="1"/>
  <c r="W40" i="1"/>
  <c r="BC40" i="1" s="1"/>
  <c r="V39" i="1"/>
  <c r="BB39" i="1" s="1"/>
  <c r="V29" i="1"/>
  <c r="BB29" i="1" s="1"/>
  <c r="V35" i="1"/>
  <c r="BB35" i="1" s="1"/>
  <c r="W26" i="1"/>
  <c r="BC26" i="1" s="1"/>
  <c r="G22" i="1"/>
  <c r="C33" i="2" s="1"/>
  <c r="W28" i="1"/>
  <c r="BC28" i="1" s="1"/>
  <c r="W36" i="1"/>
  <c r="BC36" i="1" s="1"/>
  <c r="H16" i="1"/>
  <c r="D27" i="2" s="1"/>
  <c r="W45" i="1"/>
  <c r="BC45" i="1" s="1"/>
  <c r="V46" i="1"/>
  <c r="BB46" i="1" s="1"/>
  <c r="G24" i="1"/>
  <c r="C35" i="2" s="1"/>
  <c r="V45" i="1"/>
  <c r="BB45" i="1" s="1"/>
  <c r="W44" i="1"/>
  <c r="BC44" i="1" s="1"/>
  <c r="W35" i="1"/>
  <c r="BC35" i="1" s="1"/>
  <c r="V38" i="1"/>
  <c r="BB38" i="1" s="1"/>
  <c r="W43" i="1"/>
  <c r="BC43" i="1" s="1"/>
  <c r="W29" i="1"/>
  <c r="BC29" i="1" s="1"/>
  <c r="W32" i="1"/>
  <c r="BC32" i="1" s="1"/>
  <c r="W41" i="1"/>
  <c r="BC41" i="1" s="1"/>
  <c r="W27" i="1"/>
  <c r="BC27" i="1" s="1"/>
  <c r="V36" i="1"/>
  <c r="BB36" i="1" s="1"/>
  <c r="V25" i="1"/>
  <c r="BB25" i="1" s="1"/>
  <c r="V12" i="1"/>
  <c r="BB12" i="1" s="1"/>
  <c r="H18" i="1"/>
  <c r="D29" i="2" s="1"/>
  <c r="G14" i="1"/>
  <c r="C25" i="2" s="1"/>
  <c r="H23" i="1"/>
  <c r="D34" i="2" s="1"/>
  <c r="H7" i="1"/>
  <c r="D18" i="2" s="1"/>
  <c r="H15" i="1"/>
  <c r="D26" i="2" s="1"/>
  <c r="H8" i="1"/>
  <c r="D19" i="2" s="1"/>
  <c r="H11" i="1"/>
  <c r="D22" i="2" s="1"/>
  <c r="H20" i="1"/>
  <c r="D31" i="2" s="1"/>
  <c r="H22" i="1"/>
  <c r="D33" i="2" s="1"/>
  <c r="H25" i="1"/>
  <c r="D36" i="2" s="1"/>
  <c r="H12" i="1"/>
  <c r="D23" i="2" s="1"/>
  <c r="H19" i="1"/>
  <c r="D30" i="2" s="1"/>
  <c r="H14" i="1"/>
  <c r="D25" i="2" s="1"/>
  <c r="AK52" i="1" l="1"/>
  <c r="F14" i="2" s="1"/>
  <c r="AJ52" i="1"/>
  <c r="E14" i="2" s="1"/>
  <c r="AH52" i="1"/>
  <c r="C14" i="2" s="1"/>
  <c r="AI52" i="1"/>
  <c r="D14" i="2" s="1"/>
  <c r="AM51" i="1"/>
  <c r="AM52" i="1" s="1"/>
  <c r="AJ5" i="2" s="1"/>
  <c r="B61" i="2" s="1"/>
  <c r="AN8" i="1"/>
  <c r="AM22" i="1"/>
  <c r="AN22" i="1"/>
  <c r="AN18" i="1"/>
  <c r="AN16" i="1"/>
  <c r="AN10" i="1"/>
  <c r="AN19" i="1"/>
  <c r="AN20" i="1"/>
  <c r="AN7" i="1"/>
  <c r="AM24" i="1"/>
  <c r="AN25" i="1"/>
  <c r="AM14" i="1"/>
  <c r="AN14" i="1"/>
  <c r="AN15" i="1"/>
  <c r="AN12" i="1"/>
  <c r="AN11" i="1"/>
  <c r="AN23" i="1"/>
</calcChain>
</file>

<file path=xl/sharedStrings.xml><?xml version="1.0" encoding="utf-8"?>
<sst xmlns="http://schemas.openxmlformats.org/spreadsheetml/2006/main" count="222" uniqueCount="83">
  <si>
    <t>Spiral model</t>
  </si>
  <si>
    <t>n [-]</t>
  </si>
  <si>
    <t>RA1</t>
  </si>
  <si>
    <t>Ø32x92</t>
  </si>
  <si>
    <t>Ø57x137</t>
  </si>
  <si>
    <t>Ø76x156</t>
  </si>
  <si>
    <t>Ø89x169</t>
  </si>
  <si>
    <t>Ø108x188</t>
  </si>
  <si>
    <t>RAT2</t>
  </si>
  <si>
    <t>RAT3</t>
  </si>
  <si>
    <t>RAO2</t>
  </si>
  <si>
    <t>RAO3</t>
  </si>
  <si>
    <t>Length/Design</t>
  </si>
  <si>
    <t xml:space="preserve"> ΔT50</t>
  </si>
  <si>
    <t>RECALCULATED  ΔT</t>
  </si>
  <si>
    <t>Choosen temp.gradient</t>
  </si>
  <si>
    <t>Type</t>
  </si>
  <si>
    <t>Warning nonsense data</t>
  </si>
  <si>
    <t>Warning nonstandard gradient</t>
  </si>
  <si>
    <t>Warning low flow rate</t>
  </si>
  <si>
    <t>T1 [°C]</t>
  </si>
  <si>
    <t>T2 [°C]</t>
  </si>
  <si>
    <t>Ti [°C]</t>
  </si>
  <si>
    <t>ΔT</t>
  </si>
  <si>
    <t>HRA1</t>
  </si>
  <si>
    <t>HRAT2</t>
  </si>
  <si>
    <t>HRAT3</t>
  </si>
  <si>
    <t>HRAO2</t>
  </si>
  <si>
    <t>HRAO3</t>
  </si>
  <si>
    <t>-</t>
  </si>
  <si>
    <t>Total coefficient</t>
  </si>
  <si>
    <t>Coefficients</t>
  </si>
  <si>
    <t>Coefficient Galvanized</t>
  </si>
  <si>
    <t>Coefficient Stainless steel</t>
  </si>
  <si>
    <t>Coefficient Vertical</t>
  </si>
  <si>
    <t>Coefficient without fins</t>
  </si>
  <si>
    <t>no fins coeff.</t>
  </si>
  <si>
    <t>value below the table</t>
  </si>
  <si>
    <t>Total (without no fins)</t>
  </si>
  <si>
    <t xml:space="preserve"> ΔT50 MODIFICATION</t>
  </si>
  <si>
    <t>Model RAT</t>
  </si>
  <si>
    <t>Model HRAT</t>
  </si>
  <si>
    <t>Ø32</t>
  </si>
  <si>
    <t>Ø57</t>
  </si>
  <si>
    <t>Ø76</t>
  </si>
  <si>
    <t>Ø89</t>
  </si>
  <si>
    <t>Ø108</t>
  </si>
  <si>
    <t>Flow rate comparison</t>
  </si>
  <si>
    <t>Chosen value</t>
  </si>
  <si>
    <t>Suma</t>
  </si>
  <si>
    <t>no cancel</t>
  </si>
  <si>
    <t>T1 [°C] - Indløb Temp.</t>
  </si>
  <si>
    <t>T2 [°C] - Udløb Temp.</t>
  </si>
  <si>
    <t>Ti  [°C] - Rum Temp.</t>
  </si>
  <si>
    <t>Galvaniseret</t>
  </si>
  <si>
    <t>Rustfrit stål</t>
  </si>
  <si>
    <t>Længde</t>
  </si>
  <si>
    <t>Længde [mm]</t>
  </si>
  <si>
    <t>2024 © Copyright. All Rights Reserved</t>
  </si>
  <si>
    <t>Produktvariant</t>
  </si>
  <si>
    <t>R-sign Spiral Vertikal</t>
  </si>
  <si>
    <t>R-sign Spiral Horisontal</t>
  </si>
  <si>
    <t>R-sign Spiral Horisontal uden finner</t>
  </si>
  <si>
    <t>R-sign Spiral Vertikal uden finner</t>
  </si>
  <si>
    <t>Pulverlakeret (standard)</t>
  </si>
  <si>
    <r>
      <rPr>
        <sz val="16"/>
        <color rgb="FF6E310F"/>
        <rFont val="Calibri Light"/>
        <family val="2"/>
        <charset val="238"/>
        <scheme val="major"/>
      </rPr>
      <t>Dynamisk ydelsesberegner</t>
    </r>
    <r>
      <rPr>
        <b/>
        <sz val="16"/>
        <color theme="1"/>
        <rFont val="Calibri Light"/>
        <family val="2"/>
        <charset val="238"/>
        <scheme val="major"/>
      </rPr>
      <t xml:space="preserve"> </t>
    </r>
    <r>
      <rPr>
        <b/>
        <sz val="16"/>
        <color rgb="FFEE5908"/>
        <rFont val="Calibri Light"/>
        <family val="2"/>
        <charset val="238"/>
        <scheme val="major"/>
      </rPr>
      <t>R-sign Spiral</t>
    </r>
  </si>
  <si>
    <t>Overflade</t>
  </si>
  <si>
    <t>Valgmuligheder</t>
  </si>
  <si>
    <t>Overfladebehandling</t>
  </si>
  <si>
    <t>Valgt model</t>
  </si>
  <si>
    <t>Valgt type</t>
  </si>
  <si>
    <t>Mærkning RAx</t>
  </si>
  <si>
    <t>Mærkning HRAx</t>
  </si>
  <si>
    <r>
      <t>Δ</t>
    </r>
    <r>
      <rPr>
        <sz val="9.35"/>
        <color rgb="FF6E310F"/>
        <rFont val="Calibri Light"/>
        <family val="2"/>
        <charset val="238"/>
        <scheme val="major"/>
      </rPr>
      <t>T&lt;50</t>
    </r>
  </si>
  <si>
    <t>Mærkning af den valgte model (Betinget formatering)</t>
  </si>
  <si>
    <t>Rørdiameter [mm]</t>
  </si>
  <si>
    <t>Eksponent n [-]</t>
  </si>
  <si>
    <t>Inputværdier</t>
  </si>
  <si>
    <t>asterisk</t>
  </si>
  <si>
    <t>Text 1</t>
  </si>
  <si>
    <t>Text 2</t>
  </si>
  <si>
    <t>* For ikke-standard temperatursæt gælder følgende:
Hvis vandets middeltemperatur er under 50 °C, kan varmeydelsen ved lave temperatursæt muligvis afvige ift. til beregningen med den gældende formel. Inde i radiatoren er den nominelle vandgennemstrømning lav, og varmelegemet opvarmes ikke i hele volumen. Dette kan reducere varmeydelsen. Det kan kun konstateres ved måling i laboratoriet. Ved større projekter anbefaler vi, at man kontrollerer varmeydelsen på en repræsentativ prøve.</t>
  </si>
  <si>
    <t>** Ved lav vandgennemstrømning gælder følgende:
Den nominelle vandgennemstrømning gennem elementet ligger ikke i området fra 0,5 til 2,0 af den nominelle hastighed ved 75/65/20°C. Derfor kan vi ikke garantere, at varmeydelsen vil være korrekt.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</si>
</sst>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&quot; °C&quot;"/>
    <numFmt numFmtId="166" formatCode="0.000"/>
  </numFmts>
  <fonts count="2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 Light"/>
      <family val="2"/>
      <charset val="238"/>
      <scheme val="major"/>
    </font>
    <font>
      <sz val="16"/>
      <color rgb="FF6E310F"/>
      <name val="Calibri Light"/>
      <family val="2"/>
      <charset val="238"/>
      <scheme val="major"/>
    </font>
    <font>
      <b/>
      <sz val="16"/>
      <color rgb="FFEE590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i/>
      <sz val="11"/>
      <color theme="1"/>
      <name val="Calibri Light"/>
      <family val="2"/>
      <charset val="238"/>
      <scheme val="major"/>
    </font>
    <font>
      <i/>
      <sz val="11"/>
      <color theme="0" tint="-0.499984740745262"/>
      <name val="Calibri Light"/>
      <family val="2"/>
      <charset val="238"/>
      <scheme val="major"/>
    </font>
    <font>
      <sz val="11"/>
      <color rgb="FF6E310F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i/>
      <sz val="11"/>
      <color rgb="FFFF0000"/>
      <name val="Calibri Light"/>
      <family val="2"/>
      <charset val="238"/>
      <scheme val="major"/>
    </font>
    <font>
      <i/>
      <sz val="11"/>
      <color rgb="FF6E310F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i/>
      <sz val="9"/>
      <color theme="0" tint="-0.499984740745262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rgb="FF6E310F"/>
      <name val="Calibri Light"/>
      <family val="2"/>
      <charset val="238"/>
      <scheme val="major"/>
    </font>
    <font>
      <b/>
      <sz val="14"/>
      <color rgb="FF6E310F"/>
      <name val="Calibri Light"/>
      <family val="2"/>
      <charset val="238"/>
      <scheme val="major"/>
    </font>
    <font>
      <sz val="9.35"/>
      <color rgb="FF6E310F"/>
      <name val="Calibri Light"/>
      <family val="2"/>
      <charset val="238"/>
      <scheme val="major"/>
    </font>
    <font>
      <sz val="14"/>
      <color rgb="FF6E310F"/>
      <name val="Calibri Light"/>
      <family val="2"/>
      <charset val="238"/>
      <scheme val="maj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6E310F"/>
      <name val="Calibri"/>
      <family val="2"/>
      <charset val="238"/>
      <scheme val="minor"/>
    </font>
    <font>
      <i/>
      <sz val="11"/>
      <color rgb="FF6E310F"/>
      <name val="Calibri"/>
      <family val="2"/>
      <charset val="238"/>
      <scheme val="minor"/>
    </font>
    <font>
      <sz val="8"/>
      <color rgb="FF6E310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E5E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5" fillId="0" borderId="0" xfId="0" quotePrefix="1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 wrapText="1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164" fontId="8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7" fillId="4" borderId="1" xfId="0" applyFont="1" applyFill="1" applyBorder="1" applyAlignment="1" applyProtection="1">
      <alignment horizontal="left" vertical="center" wrapText="1" indent="2"/>
      <protection hidden="1"/>
    </xf>
    <xf numFmtId="0" fontId="2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2" borderId="0" xfId="0" applyFont="1" applyFill="1" applyAlignment="1" applyProtection="1">
      <alignment vertical="center"/>
      <protection hidden="1"/>
    </xf>
    <xf numFmtId="0" fontId="8" fillId="4" borderId="0" xfId="0" applyFont="1" applyFill="1" applyAlignment="1" applyProtection="1">
      <alignment horizontal="center" vertical="center"/>
      <protection locked="0" hidden="1"/>
    </xf>
    <xf numFmtId="165" fontId="8" fillId="4" borderId="0" xfId="0" applyNumberFormat="1" applyFont="1" applyFill="1" applyAlignment="1" applyProtection="1">
      <alignment horizontal="center" vertical="center"/>
      <protection locked="0" hidden="1"/>
    </xf>
    <xf numFmtId="0" fontId="11" fillId="4" borderId="0" xfId="0" applyFont="1" applyFill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vertical="center"/>
      <protection hidden="1"/>
    </xf>
    <xf numFmtId="1" fontId="8" fillId="0" borderId="1" xfId="0" applyNumberFormat="1" applyFont="1" applyBorder="1" applyAlignment="1" applyProtection="1">
      <alignment horizontal="center" vertical="center" wrapText="1"/>
      <protection hidden="1"/>
    </xf>
    <xf numFmtId="0" fontId="27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left" vertical="center"/>
    </xf>
    <xf numFmtId="0" fontId="27" fillId="5" borderId="0" xfId="0" applyFont="1" applyFill="1" applyAlignment="1">
      <alignment vertical="center"/>
    </xf>
    <xf numFmtId="0" fontId="26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center" vertical="center" wrapText="1"/>
    </xf>
    <xf numFmtId="0" fontId="26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164" fontId="27" fillId="5" borderId="0" xfId="0" applyNumberFormat="1" applyFont="1" applyFill="1" applyAlignment="1">
      <alignment horizontal="center" vertical="center" wrapText="1"/>
    </xf>
    <xf numFmtId="164" fontId="28" fillId="5" borderId="0" xfId="0" applyNumberFormat="1" applyFont="1" applyFill="1" applyAlignment="1">
      <alignment horizontal="center" vertical="center" wrapText="1"/>
    </xf>
    <xf numFmtId="166" fontId="27" fillId="5" borderId="0" xfId="0" applyNumberFormat="1" applyFont="1" applyFill="1" applyAlignment="1">
      <alignment horizontal="center" vertical="center"/>
    </xf>
    <xf numFmtId="166" fontId="26" fillId="5" borderId="0" xfId="0" applyNumberFormat="1" applyFont="1" applyFill="1" applyAlignment="1">
      <alignment horizontal="center" vertical="center"/>
    </xf>
    <xf numFmtId="1" fontId="28" fillId="5" borderId="0" xfId="0" applyNumberFormat="1" applyFont="1" applyFill="1" applyAlignment="1">
      <alignment horizontal="center" vertical="center" wrapText="1"/>
    </xf>
    <xf numFmtId="166" fontId="28" fillId="5" borderId="0" xfId="0" applyNumberFormat="1" applyFont="1" applyFill="1" applyAlignment="1">
      <alignment horizontal="center" vertical="center" wrapText="1"/>
    </xf>
    <xf numFmtId="1" fontId="27" fillId="5" borderId="0" xfId="0" applyNumberFormat="1" applyFont="1" applyFill="1" applyAlignment="1">
      <alignment horizontal="center" vertical="center"/>
    </xf>
    <xf numFmtId="166" fontId="27" fillId="5" borderId="0" xfId="0" applyNumberFormat="1" applyFont="1" applyFill="1" applyAlignment="1">
      <alignment vertical="center"/>
    </xf>
    <xf numFmtId="2" fontId="27" fillId="5" borderId="0" xfId="0" applyNumberFormat="1" applyFont="1" applyFill="1" applyAlignment="1">
      <alignment horizontal="center" vertical="center" wrapText="1"/>
    </xf>
    <xf numFmtId="2" fontId="28" fillId="5" borderId="0" xfId="0" applyNumberFormat="1" applyFont="1" applyFill="1" applyAlignment="1">
      <alignment horizontal="center" vertical="center" wrapText="1"/>
    </xf>
    <xf numFmtId="2" fontId="27" fillId="5" borderId="0" xfId="0" applyNumberFormat="1" applyFont="1" applyFill="1" applyAlignment="1">
      <alignment horizontal="center" vertical="center"/>
    </xf>
    <xf numFmtId="0" fontId="24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wrapText="1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164" fontId="17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left" vertical="center"/>
      <protection locked="0" hidden="1"/>
    </xf>
    <xf numFmtId="0" fontId="26" fillId="5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3999450666829432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6E310F"/>
      <color rgb="FFEDE5E3"/>
      <color rgb="FFA77F71"/>
      <color rgb="FFEE5908"/>
      <color rgb="FFA7E371"/>
      <color rgb="FFA67D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1293719</xdr:colOff>
      <xdr:row>0</xdr:row>
      <xdr:rowOff>151791</xdr:rowOff>
    </xdr:from>
    <xdr:to>
      <xdr:col>6</xdr:col>
      <xdr:colOff>1325842</xdr:colOff>
      <xdr:row>2</xdr:row>
      <xdr:rowOff>177924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3C62CE2-363F-D37A-6276-6B238B79B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915" y="151791"/>
          <a:ext cx="1431884" cy="481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0895-685C-435D-8F45-3FD3BB041B94}">
  <sheetPr codeName="List1">
    <tabColor rgb="FF6E310F"/>
    <pageSetUpPr fitToPage="1"/>
  </sheetPr>
  <dimension ref="B2:AL64"/>
  <sheetViews>
    <sheetView showGridLines="0" tabSelected="1" zoomScale="85" zoomScaleNormal="85" workbookViewId="0">
      <selection activeCell="C8" sqref="C8"/>
    </sheetView>
  </sheetViews>
  <sheetFormatPr defaultColWidth="9.140625" defaultRowHeight="15" x14ac:dyDescent="0.25"/>
  <cols>
    <col min="1" max="1" width="9.140625" style="2"/>
    <col min="2" max="2" width="22.85546875" style="2" customWidth="1"/>
    <col min="3" max="7" width="21" style="2" customWidth="1"/>
    <col min="8" max="8" width="9.140625" style="2"/>
    <col min="9" max="9" width="16.7109375" style="2" customWidth="1"/>
    <col min="10" max="22" width="9.140625" style="2" customWidth="1"/>
    <col min="23" max="23" width="0" style="2" hidden="1" customWidth="1"/>
    <col min="24" max="24" width="33.28515625" style="2" hidden="1" customWidth="1"/>
    <col min="25" max="25" width="22" style="2" hidden="1" customWidth="1"/>
    <col min="26" max="28" width="9.140625" style="4" hidden="1" customWidth="1"/>
    <col min="29" max="29" width="15.5703125" style="4" hidden="1" customWidth="1"/>
    <col min="30" max="30" width="12.140625" style="2" hidden="1" customWidth="1"/>
    <col min="31" max="31" width="12.28515625" style="2" hidden="1" customWidth="1"/>
    <col min="32" max="32" width="16.140625" style="2" hidden="1" customWidth="1"/>
    <col min="33" max="33" width="13.28515625" style="2" hidden="1" customWidth="1"/>
    <col min="34" max="34" width="14.28515625" style="2" hidden="1" customWidth="1"/>
    <col min="35" max="36" width="9.140625" style="2" hidden="1" customWidth="1"/>
    <col min="37" max="38" width="41.7109375" style="2" hidden="1" customWidth="1"/>
    <col min="39" max="39" width="9.140625" style="2" customWidth="1"/>
    <col min="40" max="16384" width="9.140625" style="2"/>
  </cols>
  <sheetData>
    <row r="2" spans="2:38" ht="21" x14ac:dyDescent="0.25">
      <c r="B2" s="1" t="s">
        <v>65</v>
      </c>
      <c r="G2" s="3"/>
      <c r="X2" s="19" t="s">
        <v>67</v>
      </c>
    </row>
    <row r="3" spans="2:38" ht="26.25" customHeight="1" x14ac:dyDescent="0.25">
      <c r="C3" s="66" t="s">
        <v>77</v>
      </c>
      <c r="D3" s="66"/>
      <c r="G3" s="5"/>
      <c r="X3" s="24" t="s">
        <v>16</v>
      </c>
      <c r="Y3" s="24" t="s">
        <v>68</v>
      </c>
      <c r="Z3" s="26" t="s">
        <v>20</v>
      </c>
      <c r="AA3" s="26" t="s">
        <v>21</v>
      </c>
      <c r="AB3" s="26" t="s">
        <v>22</v>
      </c>
      <c r="AC3" s="28" t="s">
        <v>69</v>
      </c>
      <c r="AD3" s="26" t="s">
        <v>40</v>
      </c>
      <c r="AE3" s="26" t="s">
        <v>41</v>
      </c>
      <c r="AF3" s="29" t="s">
        <v>70</v>
      </c>
      <c r="AG3" s="26" t="s">
        <v>71</v>
      </c>
      <c r="AH3" s="26" t="s">
        <v>72</v>
      </c>
      <c r="AI3" s="26" t="s">
        <v>73</v>
      </c>
      <c r="AJ3" s="40" t="s">
        <v>78</v>
      </c>
      <c r="AK3" s="2" t="s">
        <v>79</v>
      </c>
      <c r="AL3" s="2" t="s">
        <v>80</v>
      </c>
    </row>
    <row r="4" spans="2:38" ht="17.25" customHeight="1" x14ac:dyDescent="0.25">
      <c r="B4" s="6" t="s">
        <v>59</v>
      </c>
      <c r="C4" s="70" t="s">
        <v>61</v>
      </c>
      <c r="D4" s="70"/>
      <c r="E4" s="7" t="str">
        <f>IF(OR(C4=X4,C4=X5,C4=X6,C4=X7),"","Nulstil værdien")</f>
        <v/>
      </c>
      <c r="F4" s="8" t="str">
        <f>IF(OR(G4=AC5,G4=AC6,G4=AC7,G4=AC8,G4=AC9,G4=AC4),"Vælg rørdiameter","Nulstil værdien")</f>
        <v>Vælg rørdiameter</v>
      </c>
      <c r="G4" s="43" t="s">
        <v>3</v>
      </c>
      <c r="H4" s="9"/>
      <c r="X4" s="25" t="s">
        <v>61</v>
      </c>
      <c r="Y4" s="25" t="s">
        <v>64</v>
      </c>
      <c r="Z4" s="27">
        <v>35</v>
      </c>
      <c r="AA4" s="27">
        <v>30</v>
      </c>
      <c r="AB4" s="27">
        <v>5</v>
      </c>
      <c r="AC4" s="27" t="s">
        <v>29</v>
      </c>
      <c r="AD4" s="27" t="s">
        <v>29</v>
      </c>
      <c r="AE4" s="27" t="s">
        <v>29</v>
      </c>
      <c r="AF4" s="27" t="str">
        <f>IF(OR($C$4=$X$6,$C$4=$X$7),AH4,AG4)</f>
        <v>RA1</v>
      </c>
      <c r="AG4" s="27" t="s">
        <v>2</v>
      </c>
      <c r="AH4" s="27" t="s">
        <v>24</v>
      </c>
      <c r="AI4" s="27">
        <f>IF((C8+C9)/2&lt;50,1,0)</f>
        <v>1</v>
      </c>
      <c r="AJ4" s="39" t="str">
        <f>IF(AI4=1,"*","")</f>
        <v>*</v>
      </c>
      <c r="AK4" s="65" t="s">
        <v>81</v>
      </c>
      <c r="AL4" s="65" t="s">
        <v>82</v>
      </c>
    </row>
    <row r="5" spans="2:38" x14ac:dyDescent="0.25">
      <c r="B5" s="6" t="s">
        <v>16</v>
      </c>
      <c r="C5" s="41" t="s">
        <v>8</v>
      </c>
      <c r="D5" s="7" t="str">
        <f>IF(OR(C5=AF4,C5=AF5,C5=AF6,C5=AF7,C5=AF8),"","Nulstil værdien"&amp;" "&amp;C5)</f>
        <v/>
      </c>
      <c r="F5" s="8" t="s">
        <v>56</v>
      </c>
      <c r="G5" s="43">
        <v>1000</v>
      </c>
      <c r="X5" s="25" t="s">
        <v>60</v>
      </c>
      <c r="Y5" s="25" t="s">
        <v>54</v>
      </c>
      <c r="Z5" s="27">
        <v>36</v>
      </c>
      <c r="AA5" s="27">
        <v>31</v>
      </c>
      <c r="AB5" s="27">
        <v>6</v>
      </c>
      <c r="AC5" s="27" t="str">
        <f>IF(LEFT($C$5,1)="H",AE5,AD5)</f>
        <v>Ø32x92</v>
      </c>
      <c r="AD5" s="30" t="s">
        <v>3</v>
      </c>
      <c r="AE5" s="30" t="s">
        <v>42</v>
      </c>
      <c r="AF5" s="27" t="str">
        <f t="shared" ref="AF5:AF8" si="0">IF(OR($C$4=$X$6,$C$4=$X$7),AH5,AG5)</f>
        <v>RAT2</v>
      </c>
      <c r="AG5" s="27" t="s">
        <v>8</v>
      </c>
      <c r="AH5" s="27" t="s">
        <v>25</v>
      </c>
      <c r="AI5" s="25"/>
      <c r="AJ5" s="39" t="str">
        <f>'Spiral ΔT50 EN &amp; recalculated'!AM52</f>
        <v/>
      </c>
      <c r="AK5" s="65"/>
      <c r="AL5" s="65"/>
    </row>
    <row r="6" spans="2:38" x14ac:dyDescent="0.25">
      <c r="B6" s="6" t="s">
        <v>66</v>
      </c>
      <c r="C6" s="41" t="s">
        <v>55</v>
      </c>
      <c r="D6" s="11"/>
      <c r="E6" s="12"/>
      <c r="F6" s="13"/>
      <c r="G6" s="14"/>
      <c r="X6" s="25" t="s">
        <v>62</v>
      </c>
      <c r="Y6" s="25" t="s">
        <v>55</v>
      </c>
      <c r="Z6" s="27">
        <v>37</v>
      </c>
      <c r="AA6" s="27">
        <v>32</v>
      </c>
      <c r="AB6" s="27">
        <v>7</v>
      </c>
      <c r="AC6" s="27" t="str">
        <f t="shared" ref="AC6:AC9" si="1">IF(LEFT($C$5,1)="H",AE6,AD6)</f>
        <v>Ø57x137</v>
      </c>
      <c r="AD6" s="30" t="s">
        <v>4</v>
      </c>
      <c r="AE6" s="30" t="s">
        <v>43</v>
      </c>
      <c r="AF6" s="27" t="str">
        <f t="shared" si="0"/>
        <v>RAT3</v>
      </c>
      <c r="AG6" s="27" t="s">
        <v>9</v>
      </c>
      <c r="AH6" s="27" t="s">
        <v>26</v>
      </c>
      <c r="AI6" s="25"/>
      <c r="AK6" s="65"/>
      <c r="AL6" s="65"/>
    </row>
    <row r="7" spans="2:38" ht="5.0999999999999996" customHeight="1" x14ac:dyDescent="0.25">
      <c r="B7" s="10"/>
      <c r="C7" s="10"/>
      <c r="D7" s="11"/>
      <c r="E7" s="12"/>
      <c r="F7" s="13"/>
      <c r="G7" s="14"/>
      <c r="X7" s="25" t="s">
        <v>63</v>
      </c>
      <c r="Z7" s="27">
        <v>38</v>
      </c>
      <c r="AA7" s="27">
        <v>33</v>
      </c>
      <c r="AB7" s="27">
        <v>8</v>
      </c>
      <c r="AC7" s="27" t="str">
        <f t="shared" si="1"/>
        <v>Ø76x156</v>
      </c>
      <c r="AD7" s="30" t="s">
        <v>5</v>
      </c>
      <c r="AE7" s="30" t="s">
        <v>44</v>
      </c>
      <c r="AF7" s="27" t="str">
        <f t="shared" si="0"/>
        <v>RAO2</v>
      </c>
      <c r="AG7" s="27" t="s">
        <v>10</v>
      </c>
      <c r="AH7" s="27" t="s">
        <v>27</v>
      </c>
      <c r="AI7" s="25"/>
      <c r="AK7" s="65"/>
      <c r="AL7" s="65"/>
    </row>
    <row r="8" spans="2:38" x14ac:dyDescent="0.25">
      <c r="B8" s="6" t="s">
        <v>51</v>
      </c>
      <c r="C8" s="42">
        <v>52</v>
      </c>
      <c r="D8" s="7" t="str">
        <f>IF(C8&lt;C9+4,"input skal være mindst 4 °C højere end outputtet, skift det venligst","")</f>
        <v/>
      </c>
      <c r="E8" s="12"/>
      <c r="G8" s="15"/>
      <c r="Z8" s="27">
        <v>39</v>
      </c>
      <c r="AA8" s="27">
        <v>34</v>
      </c>
      <c r="AB8" s="27">
        <v>9</v>
      </c>
      <c r="AC8" s="27" t="str">
        <f t="shared" si="1"/>
        <v>Ø89x169</v>
      </c>
      <c r="AD8" s="30" t="s">
        <v>6</v>
      </c>
      <c r="AE8" s="30" t="s">
        <v>45</v>
      </c>
      <c r="AF8" s="27" t="str">
        <f t="shared" si="0"/>
        <v>RAO3</v>
      </c>
      <c r="AG8" s="27" t="s">
        <v>11</v>
      </c>
      <c r="AH8" s="27" t="s">
        <v>28</v>
      </c>
      <c r="AI8" s="25"/>
      <c r="AK8" s="65"/>
      <c r="AL8" s="65"/>
    </row>
    <row r="9" spans="2:38" x14ac:dyDescent="0.25">
      <c r="B9" s="6" t="s">
        <v>52</v>
      </c>
      <c r="C9" s="42">
        <v>39</v>
      </c>
      <c r="D9" s="7" t="str">
        <f>IF(C9&lt;C10+4,"output skal være mindst 4 °C højere end rumtemperaturen, skift det venligst","")</f>
        <v/>
      </c>
      <c r="E9" s="12"/>
      <c r="G9" s="15"/>
      <c r="Z9" s="27">
        <v>40</v>
      </c>
      <c r="AA9" s="27">
        <v>35</v>
      </c>
      <c r="AB9" s="27">
        <v>10</v>
      </c>
      <c r="AC9" s="27" t="str">
        <f t="shared" si="1"/>
        <v>Ø108x188</v>
      </c>
      <c r="AD9" s="30" t="s">
        <v>7</v>
      </c>
      <c r="AE9" s="30" t="s">
        <v>46</v>
      </c>
      <c r="AF9" s="25"/>
      <c r="AG9" s="25"/>
      <c r="AH9" s="25"/>
      <c r="AI9" s="25"/>
      <c r="AK9" s="65"/>
      <c r="AL9" s="65"/>
    </row>
    <row r="10" spans="2:38" x14ac:dyDescent="0.25">
      <c r="B10" s="6" t="s">
        <v>53</v>
      </c>
      <c r="C10" s="42">
        <v>5</v>
      </c>
      <c r="E10" s="12"/>
      <c r="F10" s="16"/>
      <c r="Z10" s="27">
        <v>41</v>
      </c>
      <c r="AA10" s="27">
        <v>36</v>
      </c>
      <c r="AB10" s="27">
        <v>11</v>
      </c>
      <c r="AK10" s="65"/>
      <c r="AL10" s="65"/>
    </row>
    <row r="11" spans="2:38" ht="5.0999999999999996" customHeight="1" x14ac:dyDescent="0.25">
      <c r="Z11" s="27">
        <v>42</v>
      </c>
      <c r="AA11" s="27">
        <v>37</v>
      </c>
      <c r="AB11" s="27">
        <v>12</v>
      </c>
      <c r="AK11" s="65"/>
      <c r="AL11" s="65"/>
    </row>
    <row r="12" spans="2:38" ht="18.75" x14ac:dyDescent="0.25">
      <c r="B12" s="32" t="str">
        <f>"Varmeydelse for R-sign Spiral ("&amp;C5&amp;") ved "&amp;C8&amp;"/"&amp;C9&amp;"/"&amp;C10&amp;" °C"&amp;AJ4</f>
        <v>Varmeydelse for R-sign Spiral (RAT2) ved 52/39/5 °C*</v>
      </c>
      <c r="Z12" s="27">
        <v>43</v>
      </c>
      <c r="AA12" s="27">
        <v>38</v>
      </c>
      <c r="AB12" s="27">
        <v>13</v>
      </c>
      <c r="AK12" s="65"/>
      <c r="AL12" s="65"/>
    </row>
    <row r="13" spans="2:38" x14ac:dyDescent="0.25">
      <c r="B13" s="20" t="s">
        <v>16</v>
      </c>
      <c r="C13" s="69" t="str">
        <f>C5</f>
        <v>RAT2</v>
      </c>
      <c r="D13" s="69"/>
      <c r="E13" s="69"/>
      <c r="F13" s="69"/>
      <c r="G13" s="69"/>
      <c r="Z13" s="27">
        <v>44</v>
      </c>
      <c r="AA13" s="27">
        <v>39</v>
      </c>
      <c r="AB13" s="27">
        <v>14</v>
      </c>
      <c r="AC13" s="67" t="s">
        <v>74</v>
      </c>
      <c r="AD13" s="67"/>
      <c r="AE13" s="67"/>
      <c r="AF13" s="67"/>
      <c r="AG13" s="67"/>
      <c r="AK13" s="65"/>
      <c r="AL13" s="65"/>
    </row>
    <row r="14" spans="2:38" x14ac:dyDescent="0.25">
      <c r="B14" s="31" t="s">
        <v>75</v>
      </c>
      <c r="C14" s="22" t="str">
        <f>AC5&amp;'Spiral ΔT50 EN &amp; recalculated'!AH52</f>
        <v>Ø32x92</v>
      </c>
      <c r="D14" s="22" t="str">
        <f>AC6&amp;'Spiral ΔT50 EN &amp; recalculated'!AI52</f>
        <v>Ø57x137</v>
      </c>
      <c r="E14" s="22" t="str">
        <f>AC7&amp;'Spiral ΔT50 EN &amp; recalculated'!AJ52</f>
        <v>Ø76x156</v>
      </c>
      <c r="F14" s="22" t="str">
        <f>AC8&amp;'Spiral ΔT50 EN &amp; recalculated'!AK52</f>
        <v>Ø89x169</v>
      </c>
      <c r="G14" s="22" t="str">
        <f>AC9&amp;'Spiral ΔT50 EN &amp; recalculated'!AL52</f>
        <v>Ø108x188</v>
      </c>
      <c r="Z14" s="27">
        <v>45</v>
      </c>
      <c r="AA14" s="27">
        <v>40</v>
      </c>
      <c r="AB14" s="27">
        <v>15</v>
      </c>
      <c r="AC14" s="27" t="str">
        <f>AC5</f>
        <v>Ø32x92</v>
      </c>
      <c r="AD14" s="25" t="str">
        <f>AC6</f>
        <v>Ø57x137</v>
      </c>
      <c r="AE14" s="25" t="str">
        <f>AC7</f>
        <v>Ø76x156</v>
      </c>
      <c r="AF14" s="25" t="str">
        <f>AC8</f>
        <v>Ø89x169</v>
      </c>
      <c r="AG14" s="25" t="str">
        <f>AC9</f>
        <v>Ø108x188</v>
      </c>
      <c r="AK14" s="65"/>
      <c r="AL14" s="65"/>
    </row>
    <row r="15" spans="2:38" x14ac:dyDescent="0.25">
      <c r="B15" s="31" t="s">
        <v>76</v>
      </c>
      <c r="C15" s="23">
        <f>IF($C$5="RA1",'Spiral ΔT50 EN &amp; recalculated'!B51,IF($C$5="RAT2",'Spiral ΔT50 EN &amp; recalculated'!G51,IF($C$5="RAT3",'Spiral ΔT50 EN &amp; recalculated'!L51,IF($C$5="RAO2",'Spiral ΔT50 EN &amp; recalculated'!Q51,'Spiral ΔT50 EN &amp; recalculated'!V51))))</f>
        <v>1.2830999999999999</v>
      </c>
      <c r="D15" s="23">
        <f>IF($C$5="RA1",'Spiral ΔT50 EN &amp; recalculated'!C51,IF($C$5="RAT2",'Spiral ΔT50 EN &amp; recalculated'!H51,IF($C$5="RAT3",'Spiral ΔT50 EN &amp; recalculated'!M51,IF($C$5="RAO2",'Spiral ΔT50 EN &amp; recalculated'!R51,'Spiral ΔT50 EN &amp; recalculated'!W51))))</f>
        <v>1.2795000000000001</v>
      </c>
      <c r="E15" s="23">
        <f>IF($C$5="RA1",'Spiral ΔT50 EN &amp; recalculated'!D51,IF($C$5="RAT2",'Spiral ΔT50 EN &amp; recalculated'!I51,IF($C$5="RAT3",'Spiral ΔT50 EN &amp; recalculated'!N51,IF($C$5="RAO2",'Spiral ΔT50 EN &amp; recalculated'!S51,'Spiral ΔT50 EN &amp; recalculated'!X51))))</f>
        <v>1.278</v>
      </c>
      <c r="F15" s="23">
        <f>IF($C$5="RA1",'Spiral ΔT50 EN &amp; recalculated'!E51,IF($C$5="RAT2",'Spiral ΔT50 EN &amp; recalculated'!J51,IF($C$5="RAT3",'Spiral ΔT50 EN &amp; recalculated'!O51,IF($C$5="RAO2",'Spiral ΔT50 EN &amp; recalculated'!T51,'Spiral ΔT50 EN &amp; recalculated'!Y51))))</f>
        <v>1.2537</v>
      </c>
      <c r="G15" s="23">
        <f>IF($C$5="RA1",'Spiral ΔT50 EN &amp; recalculated'!F51,IF($C$5="RAT2",'Spiral ΔT50 EN &amp; recalculated'!K51,IF($C$5="RAT3",'Spiral ΔT50 EN &amp; recalculated'!P51,IF($C$5="RAO2",'Spiral ΔT50 EN &amp; recalculated'!U51,'Spiral ΔT50 EN &amp; recalculated'!Z51))))</f>
        <v>1.2581</v>
      </c>
      <c r="Z15" s="27">
        <v>46</v>
      </c>
      <c r="AA15" s="27">
        <v>41</v>
      </c>
      <c r="AB15" s="27">
        <v>16</v>
      </c>
    </row>
    <row r="16" spans="2:38" x14ac:dyDescent="0.25">
      <c r="B16" s="31" t="s">
        <v>57</v>
      </c>
      <c r="C16" s="68" t="str">
        <f>"Varmeeffekt ("&amp;C8&amp;"/"&amp;C9&amp;"/"&amp;C10&amp;"°C) [W]"</f>
        <v>Varmeeffekt (52/39/5°C) [W]</v>
      </c>
      <c r="D16" s="68"/>
      <c r="E16" s="68"/>
      <c r="F16" s="68"/>
      <c r="G16" s="68"/>
      <c r="Z16" s="27">
        <v>47</v>
      </c>
      <c r="AA16" s="27">
        <v>42</v>
      </c>
      <c r="AB16" s="27">
        <v>17</v>
      </c>
    </row>
    <row r="17" spans="2:28" x14ac:dyDescent="0.25">
      <c r="B17" s="21">
        <v>500</v>
      </c>
      <c r="C17" s="45">
        <f>IF(OR(E4&lt;&gt;"",D5&lt;&gt;"",D6&lt;&gt;"",D8&lt;&gt;"",D9&lt;&gt;""),"-",IF(OR($C$5="RA1",$C$5="HRA1"),'Spiral ΔT50 EN &amp; recalculated'!B6,IF(OR($C$5="RAT2",$C$5="HRAT2"),'Spiral ΔT50 EN &amp; recalculated'!G6,IF(OR($C$5="RAT3",$C$5="HRAT3"),'Spiral ΔT50 EN &amp; recalculated'!L6,IF(OR($C$5="RAO2",$C$5="HRAO2"),'Spiral ΔT50 EN &amp; recalculated'!Q6,'Spiral ΔT50 EN &amp; recalculated'!V6)))))</f>
        <v>108</v>
      </c>
      <c r="D17" s="45">
        <f>IF(OR(E4&lt;&gt;"",D5&lt;&gt;"",D6&lt;&gt;"",D8&lt;&gt;"",D9&lt;&gt;""),"-",IF(OR($C$5="RA1",$C$5="HRA1"),'Spiral ΔT50 EN &amp; recalculated'!C6,IF(OR($C$5="RAT2",$C$5="HRAT2"),'Spiral ΔT50 EN &amp; recalculated'!H6,IF(OR($C$5="RAT3",$C$5="HRAT3"),'Spiral ΔT50 EN &amp; recalculated'!M6,IF(OR($C$5="RAO2",$C$5="HRAO2"),'Spiral ΔT50 EN &amp; recalculated'!R6,'Spiral ΔT50 EN &amp; recalculated'!W6)))))</f>
        <v>141</v>
      </c>
      <c r="E17" s="45">
        <f>IF(OR(E4&lt;&gt;"",D5&lt;&gt;"",D6&lt;&gt;"",D8&lt;&gt;"",D9&lt;&gt;""),"-",IF(OR($C$5="RA1",$C$5="HRA1"),'Spiral ΔT50 EN &amp; recalculated'!D6,IF(OR($C$5="RAT2",$C$5="HRAT2"),'Spiral ΔT50 EN &amp; recalculated'!I6,IF(OR($C$5="RAT3",$C$5="HRAT3"),'Spiral ΔT50 EN &amp; recalculated'!N6,IF(OR($C$5="RAO2",$C$5="HRAO2"),'Spiral ΔT50 EN &amp; recalculated'!S6,'Spiral ΔT50 EN &amp; recalculated'!X6)))))</f>
        <v>156</v>
      </c>
      <c r="F17" s="45" t="str">
        <f>IF(OR(E4&lt;&gt;"",D5&lt;&gt;"",D6&lt;&gt;"",D8&lt;&gt;"",D9&lt;&gt;"",$C$6=$Y$6),"-",IF(OR($C$5="RA1",$C$5="HRA1"),'Spiral ΔT50 EN &amp; recalculated'!E6,IF(OR($C$5="RAT2",$C$5="HRAT2"),'Spiral ΔT50 EN &amp; recalculated'!J6,IF(OR($C$5="RAT3",$C$5="HRAT3"),'Spiral ΔT50 EN &amp; recalculated'!O6,IF(OR($C$5="RAO2",$C$5="HRAO2"),'Spiral ΔT50 EN &amp; recalculated'!T6,'Spiral ΔT50 EN &amp; recalculated'!Y6)))))</f>
        <v>-</v>
      </c>
      <c r="G17" s="45" t="str">
        <f>IF(OR(E4&lt;&gt;"",D5&lt;&gt;"",D6&lt;&gt;"",D8&lt;&gt;"",D9&lt;&gt;"",$C$6=$Y$6),"-",IF(OR($C$5="RA1",$C$5="HRA1"),'Spiral ΔT50 EN &amp; recalculated'!F6,IF(OR($C$5="RAT2",$C$5="HRAT2"),'Spiral ΔT50 EN &amp; recalculated'!K6,IF(OR($C$5="RAT3",$C$5="HRAT3"),'Spiral ΔT50 EN &amp; recalculated'!P6,IF(OR($C$5="RAO2",$C$5="HRAO2"),'Spiral ΔT50 EN &amp; recalculated'!U6,'Spiral ΔT50 EN &amp; recalculated'!Z6)))))</f>
        <v>-</v>
      </c>
      <c r="Z17" s="27">
        <v>48</v>
      </c>
      <c r="AA17" s="27">
        <v>43</v>
      </c>
      <c r="AB17" s="27">
        <v>18</v>
      </c>
    </row>
    <row r="18" spans="2:28" x14ac:dyDescent="0.25">
      <c r="B18" s="21">
        <v>600</v>
      </c>
      <c r="C18" s="45">
        <f>IF(OR(E4&lt;&gt;"",D5&lt;&gt;"",D6&lt;&gt;"",D8&lt;&gt;"",D9&lt;&gt;""),"-",IF(OR($C$5="RA1",$C$5="HRA1"),'Spiral ΔT50 EN &amp; recalculated'!B7,IF(OR($C$5="RAT2",$C$5="HRAT2"),'Spiral ΔT50 EN &amp; recalculated'!G7,IF(OR($C$5="RAT3",$C$5="HRAT3"),'Spiral ΔT50 EN &amp; recalculated'!L7,IF(OR($C$5="RAO2",$C$5="HRAO2"),'Spiral ΔT50 EN &amp; recalculated'!Q7,'Spiral ΔT50 EN &amp; recalculated'!V7)))))</f>
        <v>132</v>
      </c>
      <c r="D18" s="45">
        <f>IF(OR(E4&lt;&gt;"",D5&lt;&gt;"",D6&lt;&gt;"",D8&lt;&gt;"",D9&lt;&gt;""),"-",IF(OR($C$5="RA1",$C$5="HRA1"),'Spiral ΔT50 EN &amp; recalculated'!C7,IF(OR($C$5="RAT2",$C$5="HRAT2"),'Spiral ΔT50 EN &amp; recalculated'!H7,IF(OR($C$5="RAT3",$C$5="HRAT3"),'Spiral ΔT50 EN &amp; recalculated'!M7,IF(OR($C$5="RAO2",$C$5="HRAO2"),'Spiral ΔT50 EN &amp; recalculated'!R7,'Spiral ΔT50 EN &amp; recalculated'!W7)))))</f>
        <v>173</v>
      </c>
      <c r="E18" s="45">
        <f>IF(OR(E4&lt;&gt;"",D5&lt;&gt;"",D6&lt;&gt;"",D8&lt;&gt;"",D9&lt;&gt;""),"-",IF(OR($C$5="RA1",$C$5="HRA1"),'Spiral ΔT50 EN &amp; recalculated'!D7,IF(OR($C$5="RAT2",$C$5="HRAT2"),'Spiral ΔT50 EN &amp; recalculated'!I7,IF(OR($C$5="RAT3",$C$5="HRAT3"),'Spiral ΔT50 EN &amp; recalculated'!N7,IF(OR($C$5="RAO2",$C$5="HRAO2"),'Spiral ΔT50 EN &amp; recalculated'!S7,'Spiral ΔT50 EN &amp; recalculated'!X7)))))</f>
        <v>191</v>
      </c>
      <c r="F18" s="45" t="str">
        <f>IF(OR(E4&lt;&gt;"",D5&lt;&gt;"",D6&lt;&gt;"",D8&lt;&gt;"",D9&lt;&gt;"",$C$6=$Y$6),"-",IF(OR($C$5="RA1",$C$5="HRA1"),'Spiral ΔT50 EN &amp; recalculated'!E7,IF(OR($C$5="RAT2",$C$5="HRAT2"),'Spiral ΔT50 EN &amp; recalculated'!J7,IF(OR($C$5="RAT3",$C$5="HRAT3"),'Spiral ΔT50 EN &amp; recalculated'!O7,IF(OR($C$5="RAO2",$C$5="HRAO2"),'Spiral ΔT50 EN &amp; recalculated'!T7,'Spiral ΔT50 EN &amp; recalculated'!Y7)))))</f>
        <v>-</v>
      </c>
      <c r="G18" s="45" t="str">
        <f>IF(OR(E4&lt;&gt;"",D5&lt;&gt;"",D6&lt;&gt;"",D8&lt;&gt;"",D9&lt;&gt;"",$C$6=$Y$6),"-",IF(OR($C$5="RA1",$C$5="HRA1"),'Spiral ΔT50 EN &amp; recalculated'!F7,IF(OR($C$5="RAT2",$C$5="HRAT2"),'Spiral ΔT50 EN &amp; recalculated'!K7,IF(OR($C$5="RAT3",$C$5="HRAT3"),'Spiral ΔT50 EN &amp; recalculated'!P7,IF(OR($C$5="RAO2",$C$5="HRAO2"),'Spiral ΔT50 EN &amp; recalculated'!U7,'Spiral ΔT50 EN &amp; recalculated'!Z7)))))</f>
        <v>-</v>
      </c>
      <c r="Z18" s="27">
        <v>49</v>
      </c>
      <c r="AA18" s="27">
        <v>44</v>
      </c>
      <c r="AB18" s="27">
        <v>19</v>
      </c>
    </row>
    <row r="19" spans="2:28" x14ac:dyDescent="0.25">
      <c r="B19" s="21">
        <v>700</v>
      </c>
      <c r="C19" s="45">
        <f>IF(OR(E4&lt;&gt;"",D5&lt;&gt;"",D6&lt;&gt;"",D8&lt;&gt;"",D9&lt;&gt;""),"-",IF(OR($C$5="RA1",$C$5="HRA1"),'Spiral ΔT50 EN &amp; recalculated'!B8,IF(OR($C$5="RAT2",$C$5="HRAT2"),'Spiral ΔT50 EN &amp; recalculated'!G8,IF(OR($C$5="RAT3",$C$5="HRAT3"),'Spiral ΔT50 EN &amp; recalculated'!L8,IF(OR($C$5="RAO2",$C$5="HRAO2"),'Spiral ΔT50 EN &amp; recalculated'!Q8,'Spiral ΔT50 EN &amp; recalculated'!V8)))))</f>
        <v>156</v>
      </c>
      <c r="D19" s="45">
        <f>IF(OR(E4&lt;&gt;"",D5&lt;&gt;"",D6&lt;&gt;"",D8&lt;&gt;"",D9&lt;&gt;""),"-",IF(OR($C$5="RA1",$C$5="HRA1"),'Spiral ΔT50 EN &amp; recalculated'!C8,IF(OR($C$5="RAT2",$C$5="HRAT2"),'Spiral ΔT50 EN &amp; recalculated'!H8,IF(OR($C$5="RAT3",$C$5="HRAT3"),'Spiral ΔT50 EN &amp; recalculated'!M8,IF(OR($C$5="RAO2",$C$5="HRAO2"),'Spiral ΔT50 EN &amp; recalculated'!R8,'Spiral ΔT50 EN &amp; recalculated'!W8)))))</f>
        <v>205</v>
      </c>
      <c r="E19" s="45">
        <f>IF(OR(E4&lt;&gt;"",D5&lt;&gt;"",D6&lt;&gt;"",D8&lt;&gt;"",D9&lt;&gt;""),"-",IF(OR($C$5="RA1",$C$5="HRA1"),'Spiral ΔT50 EN &amp; recalculated'!D8,IF(OR($C$5="RAT2",$C$5="HRAT2"),'Spiral ΔT50 EN &amp; recalculated'!I8,IF(OR($C$5="RAT3",$C$5="HRAT3"),'Spiral ΔT50 EN &amp; recalculated'!N8,IF(OR($C$5="RAO2",$C$5="HRAO2"),'Spiral ΔT50 EN &amp; recalculated'!S8,'Spiral ΔT50 EN &amp; recalculated'!X8)))))</f>
        <v>226</v>
      </c>
      <c r="F19" s="45" t="str">
        <f>IF(OR(E4&lt;&gt;"",D5&lt;&gt;"",D6&lt;&gt;"",D8&lt;&gt;"",D9&lt;&gt;"",$C$6=$Y$6),"-",IF(OR($C$5="RA1",$C$5="HRA1"),'Spiral ΔT50 EN &amp; recalculated'!E8,IF(OR($C$5="RAT2",$C$5="HRAT2"),'Spiral ΔT50 EN &amp; recalculated'!J8,IF(OR($C$5="RAT3",$C$5="HRAT3"),'Spiral ΔT50 EN &amp; recalculated'!O8,IF(OR($C$5="RAO2",$C$5="HRAO2"),'Spiral ΔT50 EN &amp; recalculated'!T8,'Spiral ΔT50 EN &amp; recalculated'!Y8)))))</f>
        <v>-</v>
      </c>
      <c r="G19" s="45" t="str">
        <f>IF(OR(E4&lt;&gt;"",D5&lt;&gt;"",D6&lt;&gt;"",D8&lt;&gt;"",D9&lt;&gt;"",$C$6=$Y$6),"-",IF(OR($C$5="RA1",$C$5="HRA1"),'Spiral ΔT50 EN &amp; recalculated'!F8,IF(OR($C$5="RAT2",$C$5="HRAT2"),'Spiral ΔT50 EN &amp; recalculated'!K8,IF(OR($C$5="RAT3",$C$5="HRAT3"),'Spiral ΔT50 EN &amp; recalculated'!P8,IF(OR($C$5="RAO2",$C$5="HRAO2"),'Spiral ΔT50 EN &amp; recalculated'!U8,'Spiral ΔT50 EN &amp; recalculated'!Z8)))))</f>
        <v>-</v>
      </c>
      <c r="Z19" s="27">
        <v>50</v>
      </c>
      <c r="AA19" s="27">
        <v>45</v>
      </c>
      <c r="AB19" s="27">
        <v>20</v>
      </c>
    </row>
    <row r="20" spans="2:28" x14ac:dyDescent="0.25">
      <c r="B20" s="21">
        <v>800</v>
      </c>
      <c r="C20" s="45">
        <f>IF(OR(E4&lt;&gt;"",D5&lt;&gt;"",D6&lt;&gt;"",D8&lt;&gt;"",D9&lt;&gt;""),"-",IF(OR($C$5="RA1",$C$5="HRA1"),'Spiral ΔT50 EN &amp; recalculated'!B9,IF(OR($C$5="RAT2",$C$5="HRAT2"),'Spiral ΔT50 EN &amp; recalculated'!G9,IF(OR($C$5="RAT3",$C$5="HRAT3"),'Spiral ΔT50 EN &amp; recalculated'!L9,IF(OR($C$5="RAO2",$C$5="HRAO2"),'Spiral ΔT50 EN &amp; recalculated'!Q9,'Spiral ΔT50 EN &amp; recalculated'!V9)))))</f>
        <v>181</v>
      </c>
      <c r="D20" s="45">
        <f>IF(OR(E4&lt;&gt;"",D5&lt;&gt;"",D6&lt;&gt;"",D8&lt;&gt;"",D9&lt;&gt;""),"-",IF(OR($C$5="RA1",$C$5="HRA1"),'Spiral ΔT50 EN &amp; recalculated'!C9,IF(OR($C$5="RAT2",$C$5="HRAT2"),'Spiral ΔT50 EN &amp; recalculated'!H9,IF(OR($C$5="RAT3",$C$5="HRAT3"),'Spiral ΔT50 EN &amp; recalculated'!M9,IF(OR($C$5="RAO2",$C$5="HRAO2"),'Spiral ΔT50 EN &amp; recalculated'!R9,'Spiral ΔT50 EN &amp; recalculated'!W9)))))</f>
        <v>236</v>
      </c>
      <c r="E20" s="45">
        <f>IF(OR(E4&lt;&gt;"",D5&lt;&gt;"",D6&lt;&gt;"",D8&lt;&gt;"",D9&lt;&gt;""),"-",IF(OR($C$5="RA1",$C$5="HRA1"),'Spiral ΔT50 EN &amp; recalculated'!D9,IF(OR($C$5="RAT2",$C$5="HRAT2"),'Spiral ΔT50 EN &amp; recalculated'!I9,IF(OR($C$5="RAT3",$C$5="HRAT3"),'Spiral ΔT50 EN &amp; recalculated'!N9,IF(OR($C$5="RAO2",$C$5="HRAO2"),'Spiral ΔT50 EN &amp; recalculated'!S9,'Spiral ΔT50 EN &amp; recalculated'!X9)))))</f>
        <v>262</v>
      </c>
      <c r="F20" s="45" t="str">
        <f>IF(OR(E4&lt;&gt;"",D5&lt;&gt;"",D6&lt;&gt;"",D8&lt;&gt;"",D9&lt;&gt;"",$C$6=$Y$6),"-",IF(OR($C$5="RA1",$C$5="HRA1"),'Spiral ΔT50 EN &amp; recalculated'!E9,IF(OR($C$5="RAT2",$C$5="HRAT2"),'Spiral ΔT50 EN &amp; recalculated'!J9,IF(OR($C$5="RAT3",$C$5="HRAT3"),'Spiral ΔT50 EN &amp; recalculated'!O9,IF(OR($C$5="RAO2",$C$5="HRAO2"),'Spiral ΔT50 EN &amp; recalculated'!T9,'Spiral ΔT50 EN &amp; recalculated'!Y9)))))</f>
        <v>-</v>
      </c>
      <c r="G20" s="45" t="str">
        <f>IF(OR(E4&lt;&gt;"",D5&lt;&gt;"",D6&lt;&gt;"",D8&lt;&gt;"",D9&lt;&gt;"",$C$6=$Y$6),"-",IF(OR($C$5="RA1",$C$5="HRA1"),'Spiral ΔT50 EN &amp; recalculated'!F9,IF(OR($C$5="RAT2",$C$5="HRAT2"),'Spiral ΔT50 EN &amp; recalculated'!K9,IF(OR($C$5="RAT3",$C$5="HRAT3"),'Spiral ΔT50 EN &amp; recalculated'!P9,IF(OR($C$5="RAO2",$C$5="HRAO2"),'Spiral ΔT50 EN &amp; recalculated'!U9,'Spiral ΔT50 EN &amp; recalculated'!Z9)))))</f>
        <v>-</v>
      </c>
      <c r="Z20" s="27">
        <v>51</v>
      </c>
      <c r="AA20" s="27">
        <v>46</v>
      </c>
      <c r="AB20" s="27">
        <v>21</v>
      </c>
    </row>
    <row r="21" spans="2:28" x14ac:dyDescent="0.25">
      <c r="B21" s="21">
        <v>900</v>
      </c>
      <c r="C21" s="45">
        <f>IF(OR(E4&lt;&gt;"",D5&lt;&gt;"",D6&lt;&gt;"",D8&lt;&gt;"",D9&lt;&gt;""),"-",IF(OR($C$5="RA1",$C$5="HRA1"),'Spiral ΔT50 EN &amp; recalculated'!B10,IF(OR($C$5="RAT2",$C$5="HRAT2"),'Spiral ΔT50 EN &amp; recalculated'!G10,IF(OR($C$5="RAT3",$C$5="HRAT3"),'Spiral ΔT50 EN &amp; recalculated'!L10,IF(OR($C$5="RAO2",$C$5="HRAO2"),'Spiral ΔT50 EN &amp; recalculated'!Q10,'Spiral ΔT50 EN &amp; recalculated'!V10)))))</f>
        <v>206</v>
      </c>
      <c r="D21" s="45">
        <f>IF(OR(E4&lt;&gt;"",D5&lt;&gt;"",D6&lt;&gt;"",D8&lt;&gt;"",D9&lt;&gt;""),"-",IF(OR($C$5="RA1",$C$5="HRA1"),'Spiral ΔT50 EN &amp; recalculated'!C10,IF(OR($C$5="RAT2",$C$5="HRAT2"),'Spiral ΔT50 EN &amp; recalculated'!H10,IF(OR($C$5="RAT3",$C$5="HRAT3"),'Spiral ΔT50 EN &amp; recalculated'!M10,IF(OR($C$5="RAO2",$C$5="HRAO2"),'Spiral ΔT50 EN &amp; recalculated'!R10,'Spiral ΔT50 EN &amp; recalculated'!W10)))))</f>
        <v>269</v>
      </c>
      <c r="E21" s="45">
        <f>IF(OR(E4&lt;&gt;"",D5&lt;&gt;"",D6&lt;&gt;"",D8&lt;&gt;"",D9&lt;&gt;""),"-",IF(OR($C$5="RA1",$C$5="HRA1"),'Spiral ΔT50 EN &amp; recalculated'!D10,IF(OR($C$5="RAT2",$C$5="HRAT2"),'Spiral ΔT50 EN &amp; recalculated'!I10,IF(OR($C$5="RAT3",$C$5="HRAT3"),'Spiral ΔT50 EN &amp; recalculated'!N10,IF(OR($C$5="RAO2",$C$5="HRAO2"),'Spiral ΔT50 EN &amp; recalculated'!S10,'Spiral ΔT50 EN &amp; recalculated'!X10)))))</f>
        <v>298</v>
      </c>
      <c r="F21" s="45" t="str">
        <f>IF(OR(E4&lt;&gt;"",D5&lt;&gt;"",D6&lt;&gt;"",D8&lt;&gt;"",D9&lt;&gt;"",$C$6=$Y$6),"-",IF(OR($C$5="RA1",$C$5="HRA1"),'Spiral ΔT50 EN &amp; recalculated'!E10,IF(OR($C$5="RAT2",$C$5="HRAT2"),'Spiral ΔT50 EN &amp; recalculated'!J10,IF(OR($C$5="RAT3",$C$5="HRAT3"),'Spiral ΔT50 EN &amp; recalculated'!O10,IF(OR($C$5="RAO2",$C$5="HRAO2"),'Spiral ΔT50 EN &amp; recalculated'!T10,'Spiral ΔT50 EN &amp; recalculated'!Y10)))))</f>
        <v>-</v>
      </c>
      <c r="G21" s="45" t="str">
        <f>IF(OR(E4&lt;&gt;"",D5&lt;&gt;"",D6&lt;&gt;"",D8&lt;&gt;"",D9&lt;&gt;"",$C$6=$Y$6),"-",IF(OR($C$5="RA1",$C$5="HRA1"),'Spiral ΔT50 EN &amp; recalculated'!F10,IF(OR($C$5="RAT2",$C$5="HRAT2"),'Spiral ΔT50 EN &amp; recalculated'!K10,IF(OR($C$5="RAT3",$C$5="HRAT3"),'Spiral ΔT50 EN &amp; recalculated'!P10,IF(OR($C$5="RAO2",$C$5="HRAO2"),'Spiral ΔT50 EN &amp; recalculated'!U10,'Spiral ΔT50 EN &amp; recalculated'!Z10)))))</f>
        <v>-</v>
      </c>
      <c r="Z21" s="27">
        <v>52</v>
      </c>
      <c r="AA21" s="27">
        <v>47</v>
      </c>
      <c r="AB21" s="27">
        <v>22</v>
      </c>
    </row>
    <row r="22" spans="2:28" x14ac:dyDescent="0.25">
      <c r="B22" s="21">
        <v>1000</v>
      </c>
      <c r="C22" s="45">
        <f>IF(OR(E4&lt;&gt;"",D5&lt;&gt;"",D6&lt;&gt;"",D8&lt;&gt;"",D9&lt;&gt;""),"-",IF(OR($C$5="RA1",$C$5="HRA1"),'Spiral ΔT50 EN &amp; recalculated'!B11,IF(OR($C$5="RAT2",$C$5="HRAT2"),'Spiral ΔT50 EN &amp; recalculated'!G11,IF(OR($C$5="RAT3",$C$5="HRAT3"),'Spiral ΔT50 EN &amp; recalculated'!L11,IF(OR($C$5="RAO2",$C$5="HRAO2"),'Spiral ΔT50 EN &amp; recalculated'!Q11,'Spiral ΔT50 EN &amp; recalculated'!V11)))))</f>
        <v>231</v>
      </c>
      <c r="D22" s="45">
        <f>IF(OR(E4&lt;&gt;"",D5&lt;&gt;"",D6&lt;&gt;"",D8&lt;&gt;"",D9&lt;&gt;""),"-",IF(OR($C$5="RA1",$C$5="HRA1"),'Spiral ΔT50 EN &amp; recalculated'!C11,IF(OR($C$5="RAT2",$C$5="HRAT2"),'Spiral ΔT50 EN &amp; recalculated'!H11,IF(OR($C$5="RAT3",$C$5="HRAT3"),'Spiral ΔT50 EN &amp; recalculated'!M11,IF(OR($C$5="RAO2",$C$5="HRAO2"),'Spiral ΔT50 EN &amp; recalculated'!R11,'Spiral ΔT50 EN &amp; recalculated'!W11)))))</f>
        <v>302</v>
      </c>
      <c r="E22" s="45">
        <f>IF(OR(E4&lt;&gt;"",D5&lt;&gt;"",D6&lt;&gt;"",D8&lt;&gt;"",D9&lt;&gt;""),"-",IF(OR($C$5="RA1",$C$5="HRA1"),'Spiral ΔT50 EN &amp; recalculated'!D11,IF(OR($C$5="RAT2",$C$5="HRAT2"),'Spiral ΔT50 EN &amp; recalculated'!I11,IF(OR($C$5="RAT3",$C$5="HRAT3"),'Spiral ΔT50 EN &amp; recalculated'!N11,IF(OR($C$5="RAO2",$C$5="HRAO2"),'Spiral ΔT50 EN &amp; recalculated'!S11,'Spiral ΔT50 EN &amp; recalculated'!X11)))))</f>
        <v>334</v>
      </c>
      <c r="F22" s="45" t="str">
        <f>IF(OR(E4&lt;&gt;"",D5&lt;&gt;"",D6&lt;&gt;"",D8&lt;&gt;"",D9&lt;&gt;"",$C$6=$Y$6),"-",IF(OR($C$5="RA1",$C$5="HRA1"),'Spiral ΔT50 EN &amp; recalculated'!E11,IF(OR($C$5="RAT2",$C$5="HRAT2"),'Spiral ΔT50 EN &amp; recalculated'!J11,IF(OR($C$5="RAT3",$C$5="HRAT3"),'Spiral ΔT50 EN &amp; recalculated'!O11,IF(OR($C$5="RAO2",$C$5="HRAO2"),'Spiral ΔT50 EN &amp; recalculated'!T11,'Spiral ΔT50 EN &amp; recalculated'!Y11)))))</f>
        <v>-</v>
      </c>
      <c r="G22" s="45" t="str">
        <f>IF(OR(E4&lt;&gt;"",D5&lt;&gt;"",D6&lt;&gt;"",D8&lt;&gt;"",D9&lt;&gt;"",$C$6=$Y$6),"-",IF(OR($C$5="RA1",$C$5="HRA1"),'Spiral ΔT50 EN &amp; recalculated'!F11,IF(OR($C$5="RAT2",$C$5="HRAT2"),'Spiral ΔT50 EN &amp; recalculated'!K11,IF(OR($C$5="RAT3",$C$5="HRAT3"),'Spiral ΔT50 EN &amp; recalculated'!P11,IF(OR($C$5="RAO2",$C$5="HRAO2"),'Spiral ΔT50 EN &amp; recalculated'!U11,'Spiral ΔT50 EN &amp; recalculated'!Z11)))))</f>
        <v>-</v>
      </c>
      <c r="Z22" s="27">
        <v>53</v>
      </c>
      <c r="AA22" s="27">
        <v>48</v>
      </c>
      <c r="AB22" s="27">
        <v>23</v>
      </c>
    </row>
    <row r="23" spans="2:28" x14ac:dyDescent="0.25">
      <c r="B23" s="21">
        <v>1100</v>
      </c>
      <c r="C23" s="45">
        <f>IF(OR(E4&lt;&gt;"",D5&lt;&gt;"",D6&lt;&gt;"",D8&lt;&gt;"",D9&lt;&gt;""),"-",IF(OR($C$5="RA1",$C$5="HRA1"),'Spiral ΔT50 EN &amp; recalculated'!B12,IF(OR($C$5="RAT2",$C$5="HRAT2"),'Spiral ΔT50 EN &amp; recalculated'!G12,IF(OR($C$5="RAT3",$C$5="HRAT3"),'Spiral ΔT50 EN &amp; recalculated'!L12,IF(OR($C$5="RAO2",$C$5="HRAO2"),'Spiral ΔT50 EN &amp; recalculated'!Q12,'Spiral ΔT50 EN &amp; recalculated'!V12)))))</f>
        <v>256</v>
      </c>
      <c r="D23" s="45">
        <f>IF(OR(E4&lt;&gt;"",D5&lt;&gt;"",D6&lt;&gt;"",D8&lt;&gt;"",D9&lt;&gt;""),"-",IF(OR($C$5="RA1",$C$5="HRA1"),'Spiral ΔT50 EN &amp; recalculated'!C12,IF(OR($C$5="RAT2",$C$5="HRAT2"),'Spiral ΔT50 EN &amp; recalculated'!H12,IF(OR($C$5="RAT3",$C$5="HRAT3"),'Spiral ΔT50 EN &amp; recalculated'!M12,IF(OR($C$5="RAO2",$C$5="HRAO2"),'Spiral ΔT50 EN &amp; recalculated'!R12,'Spiral ΔT50 EN &amp; recalculated'!W12)))))</f>
        <v>335</v>
      </c>
      <c r="E23" s="45">
        <f>IF(OR(E4&lt;&gt;"",D5&lt;&gt;"",D6&lt;&gt;"",D8&lt;&gt;"",D9&lt;&gt;""),"-",IF(OR($C$5="RA1",$C$5="HRA1"),'Spiral ΔT50 EN &amp; recalculated'!D12,IF(OR($C$5="RAT2",$C$5="HRAT2"),'Spiral ΔT50 EN &amp; recalculated'!I12,IF(OR($C$5="RAT3",$C$5="HRAT3"),'Spiral ΔT50 EN &amp; recalculated'!N12,IF(OR($C$5="RAO2",$C$5="HRAO2"),'Spiral ΔT50 EN &amp; recalculated'!S12,'Spiral ΔT50 EN &amp; recalculated'!X12)))))</f>
        <v>371</v>
      </c>
      <c r="F23" s="45" t="str">
        <f>IF(OR(E4&lt;&gt;"",D5&lt;&gt;"",D6&lt;&gt;"",D8&lt;&gt;"",D9&lt;&gt;"",$C$6=$Y$6),"-",IF(OR($C$5="RA1",$C$5="HRA1"),'Spiral ΔT50 EN &amp; recalculated'!E12,IF(OR($C$5="RAT2",$C$5="HRAT2"),'Spiral ΔT50 EN &amp; recalculated'!J12,IF(OR($C$5="RAT3",$C$5="HRAT3"),'Spiral ΔT50 EN &amp; recalculated'!O12,IF(OR($C$5="RAO2",$C$5="HRAO2"),'Spiral ΔT50 EN &amp; recalculated'!T12,'Spiral ΔT50 EN &amp; recalculated'!Y12)))))</f>
        <v>-</v>
      </c>
      <c r="G23" s="45" t="str">
        <f>IF(OR(E4&lt;&gt;"",D5&lt;&gt;"",D6&lt;&gt;"",D8&lt;&gt;"",D9&lt;&gt;"",$C$6=$Y$6),"-",IF(OR($C$5="RA1",$C$5="HRA1"),'Spiral ΔT50 EN &amp; recalculated'!F12,IF(OR($C$5="RAT2",$C$5="HRAT2"),'Spiral ΔT50 EN &amp; recalculated'!K12,IF(OR($C$5="RAT3",$C$5="HRAT3"),'Spiral ΔT50 EN &amp; recalculated'!P12,IF(OR($C$5="RAO2",$C$5="HRAO2"),'Spiral ΔT50 EN &amp; recalculated'!U12,'Spiral ΔT50 EN &amp; recalculated'!Z12)))))</f>
        <v>-</v>
      </c>
      <c r="Z23" s="27">
        <v>54</v>
      </c>
      <c r="AA23" s="27">
        <v>49</v>
      </c>
      <c r="AB23" s="27">
        <v>24</v>
      </c>
    </row>
    <row r="24" spans="2:28" x14ac:dyDescent="0.25">
      <c r="B24" s="21">
        <v>1200</v>
      </c>
      <c r="C24" s="45">
        <f>IF(OR(E4&lt;&gt;"",D5&lt;&gt;"",D6&lt;&gt;"",D8&lt;&gt;"",D9&lt;&gt;""),"-",IF(OR($C$5="RA1",$C$5="HRA1"),'Spiral ΔT50 EN &amp; recalculated'!B13,IF(OR($C$5="RAT2",$C$5="HRAT2"),'Spiral ΔT50 EN &amp; recalculated'!G13,IF(OR($C$5="RAT3",$C$5="HRAT3"),'Spiral ΔT50 EN &amp; recalculated'!L13,IF(OR($C$5="RAO2",$C$5="HRAO2"),'Spiral ΔT50 EN &amp; recalculated'!Q13,'Spiral ΔT50 EN &amp; recalculated'!V13)))))</f>
        <v>282</v>
      </c>
      <c r="D24" s="45">
        <f>IF(OR(E4&lt;&gt;"",D5&lt;&gt;"",D6&lt;&gt;"",D8&lt;&gt;"",D9&lt;&gt;""),"-",IF(OR($C$5="RA1",$C$5="HRA1"),'Spiral ΔT50 EN &amp; recalculated'!C13,IF(OR($C$5="RAT2",$C$5="HRAT2"),'Spiral ΔT50 EN &amp; recalculated'!H13,IF(OR($C$5="RAT3",$C$5="HRAT3"),'Spiral ΔT50 EN &amp; recalculated'!M13,IF(OR($C$5="RAO2",$C$5="HRAO2"),'Spiral ΔT50 EN &amp; recalculated'!R13,'Spiral ΔT50 EN &amp; recalculated'!W13)))))</f>
        <v>369</v>
      </c>
      <c r="E24" s="45">
        <f>IF(OR(E4&lt;&gt;"",D5&lt;&gt;"",D6&lt;&gt;"",D8&lt;&gt;"",D9&lt;&gt;""),"-",IF(OR($C$5="RA1",$C$5="HRA1"),'Spiral ΔT50 EN &amp; recalculated'!D13,IF(OR($C$5="RAT2",$C$5="HRAT2"),'Spiral ΔT50 EN &amp; recalculated'!I13,IF(OR($C$5="RAT3",$C$5="HRAT3"),'Spiral ΔT50 EN &amp; recalculated'!N13,IF(OR($C$5="RAO2",$C$5="HRAO2"),'Spiral ΔT50 EN &amp; recalculated'!S13,'Spiral ΔT50 EN &amp; recalculated'!X13)))))</f>
        <v>408</v>
      </c>
      <c r="F24" s="45" t="str">
        <f>IF(OR(E4&lt;&gt;"",D5&lt;&gt;"",D6&lt;&gt;"",D8&lt;&gt;"",D9&lt;&gt;"",$C$6=$Y$6),"-",IF(OR($C$5="RA1",$C$5="HRA1"),'Spiral ΔT50 EN &amp; recalculated'!E13,IF(OR($C$5="RAT2",$C$5="HRAT2"),'Spiral ΔT50 EN &amp; recalculated'!J13,IF(OR($C$5="RAT3",$C$5="HRAT3"),'Spiral ΔT50 EN &amp; recalculated'!O13,IF(OR($C$5="RAO2",$C$5="HRAO2"),'Spiral ΔT50 EN &amp; recalculated'!T13,'Spiral ΔT50 EN &amp; recalculated'!Y13)))))</f>
        <v>-</v>
      </c>
      <c r="G24" s="45" t="str">
        <f>IF(OR(E4&lt;&gt;"",D5&lt;&gt;"",D6&lt;&gt;"",D8&lt;&gt;"",D9&lt;&gt;"",$C$6=$Y$6),"-",IF(OR($C$5="RA1",$C$5="HRA1"),'Spiral ΔT50 EN &amp; recalculated'!F13,IF(OR($C$5="RAT2",$C$5="HRAT2"),'Spiral ΔT50 EN &amp; recalculated'!K13,IF(OR($C$5="RAT3",$C$5="HRAT3"),'Spiral ΔT50 EN &amp; recalculated'!P13,IF(OR($C$5="RAO2",$C$5="HRAO2"),'Spiral ΔT50 EN &amp; recalculated'!U13,'Spiral ΔT50 EN &amp; recalculated'!Z13)))))</f>
        <v>-</v>
      </c>
      <c r="Z24" s="27">
        <v>55</v>
      </c>
      <c r="AA24" s="27">
        <v>50</v>
      </c>
      <c r="AB24" s="27">
        <v>25</v>
      </c>
    </row>
    <row r="25" spans="2:28" x14ac:dyDescent="0.25">
      <c r="B25" s="21">
        <v>1300</v>
      </c>
      <c r="C25" s="45">
        <f>IF(OR(E4&lt;&gt;"",D5&lt;&gt;"",D6&lt;&gt;"",D8&lt;&gt;"",D9&lt;&gt;""),"-",IF(OR($C$5="RA1",$C$5="HRA1"),'Spiral ΔT50 EN &amp; recalculated'!B14,IF(OR($C$5="RAT2",$C$5="HRAT2"),'Spiral ΔT50 EN &amp; recalculated'!G14,IF(OR($C$5="RAT3",$C$5="HRAT3"),'Spiral ΔT50 EN &amp; recalculated'!L14,IF(OR($C$5="RAO2",$C$5="HRAO2"),'Spiral ΔT50 EN &amp; recalculated'!Q14,'Spiral ΔT50 EN &amp; recalculated'!V14)))))</f>
        <v>308</v>
      </c>
      <c r="D25" s="45">
        <f>IF(OR(E4&lt;&gt;"",D5&lt;&gt;"",D6&lt;&gt;"",D8&lt;&gt;"",D9&lt;&gt;""),"-",IF(OR($C$5="RA1",$C$5="HRA1"),'Spiral ΔT50 EN &amp; recalculated'!C14,IF(OR($C$5="RAT2",$C$5="HRAT2"),'Spiral ΔT50 EN &amp; recalculated'!H14,IF(OR($C$5="RAT3",$C$5="HRAT3"),'Spiral ΔT50 EN &amp; recalculated'!M14,IF(OR($C$5="RAO2",$C$5="HRAO2"),'Spiral ΔT50 EN &amp; recalculated'!R14,'Spiral ΔT50 EN &amp; recalculated'!W14)))))</f>
        <v>403</v>
      </c>
      <c r="E25" s="45">
        <f>IF(OR(E4&lt;&gt;"",D5&lt;&gt;"",D6&lt;&gt;"",D8&lt;&gt;"",D9&lt;&gt;""),"-",IF(OR($C$5="RA1",$C$5="HRA1"),'Spiral ΔT50 EN &amp; recalculated'!D14,IF(OR($C$5="RAT2",$C$5="HRAT2"),'Spiral ΔT50 EN &amp; recalculated'!I14,IF(OR($C$5="RAT3",$C$5="HRAT3"),'Spiral ΔT50 EN &amp; recalculated'!N14,IF(OR($C$5="RAO2",$C$5="HRAO2"),'Spiral ΔT50 EN &amp; recalculated'!S14,'Spiral ΔT50 EN &amp; recalculated'!X14)))))</f>
        <v>445</v>
      </c>
      <c r="F25" s="45" t="str">
        <f>IF(OR(E4&lt;&gt;"",D5&lt;&gt;"",D6&lt;&gt;"",D8&lt;&gt;"",D9&lt;&gt;"",$C$6=$Y$6),"-",IF(OR($C$5="RA1",$C$5="HRA1"),'Spiral ΔT50 EN &amp; recalculated'!E14,IF(OR($C$5="RAT2",$C$5="HRAT2"),'Spiral ΔT50 EN &amp; recalculated'!J14,IF(OR($C$5="RAT3",$C$5="HRAT3"),'Spiral ΔT50 EN &amp; recalculated'!O14,IF(OR($C$5="RAO2",$C$5="HRAO2"),'Spiral ΔT50 EN &amp; recalculated'!T14,'Spiral ΔT50 EN &amp; recalculated'!Y14)))))</f>
        <v>-</v>
      </c>
      <c r="G25" s="45" t="str">
        <f>IF(OR(E4&lt;&gt;"",D5&lt;&gt;"",D6&lt;&gt;"",D8&lt;&gt;"",D9&lt;&gt;"",$C$6=$Y$6),"-",IF(OR($C$5="RA1",$C$5="HRA1"),'Spiral ΔT50 EN &amp; recalculated'!F14,IF(OR($C$5="RAT2",$C$5="HRAT2"),'Spiral ΔT50 EN &amp; recalculated'!K14,IF(OR($C$5="RAT3",$C$5="HRAT3"),'Spiral ΔT50 EN &amp; recalculated'!P14,IF(OR($C$5="RAO2",$C$5="HRAO2"),'Spiral ΔT50 EN &amp; recalculated'!U14,'Spiral ΔT50 EN &amp; recalculated'!Z14)))))</f>
        <v>-</v>
      </c>
      <c r="Z25" s="27">
        <v>56</v>
      </c>
      <c r="AA25" s="27">
        <v>51</v>
      </c>
      <c r="AB25" s="27">
        <v>26</v>
      </c>
    </row>
    <row r="26" spans="2:28" x14ac:dyDescent="0.25">
      <c r="B26" s="21">
        <v>1400</v>
      </c>
      <c r="C26" s="45">
        <f>IF(OR(E4&lt;&gt;"",D5&lt;&gt;"",D6&lt;&gt;"",D8&lt;&gt;"",D9&lt;&gt;""),"-",IF(OR($C$5="RA1",$C$5="HRA1"),'Spiral ΔT50 EN &amp; recalculated'!B15,IF(OR($C$5="RAT2",$C$5="HRAT2"),'Spiral ΔT50 EN &amp; recalculated'!G15,IF(OR($C$5="RAT3",$C$5="HRAT3"),'Spiral ΔT50 EN &amp; recalculated'!L15,IF(OR($C$5="RAO2",$C$5="HRAO2"),'Spiral ΔT50 EN &amp; recalculated'!Q15,'Spiral ΔT50 EN &amp; recalculated'!V15)))))</f>
        <v>334</v>
      </c>
      <c r="D26" s="45">
        <f>IF(OR(E4&lt;&gt;"",D5&lt;&gt;"",D6&lt;&gt;"",D8&lt;&gt;"",D9&lt;&gt;""),"-",IF(OR($C$5="RA1",$C$5="HRA1"),'Spiral ΔT50 EN &amp; recalculated'!C15,IF(OR($C$5="RAT2",$C$5="HRAT2"),'Spiral ΔT50 EN &amp; recalculated'!H15,IF(OR($C$5="RAT3",$C$5="HRAT3"),'Spiral ΔT50 EN &amp; recalculated'!M15,IF(OR($C$5="RAO2",$C$5="HRAO2"),'Spiral ΔT50 EN &amp; recalculated'!R15,'Spiral ΔT50 EN &amp; recalculated'!W15)))))</f>
        <v>436</v>
      </c>
      <c r="E26" s="45">
        <f>IF(OR(E4&lt;&gt;"",D5&lt;&gt;"",D6&lt;&gt;"",D8&lt;&gt;"",D9&lt;&gt;""),"-",IF(OR($C$5="RA1",$C$5="HRA1"),'Spiral ΔT50 EN &amp; recalculated'!D15,IF(OR($C$5="RAT2",$C$5="HRAT2"),'Spiral ΔT50 EN &amp; recalculated'!I15,IF(OR($C$5="RAT3",$C$5="HRAT3"),'Spiral ΔT50 EN &amp; recalculated'!N15,IF(OR($C$5="RAO2",$C$5="HRAO2"),'Spiral ΔT50 EN &amp; recalculated'!S15,'Spiral ΔT50 EN &amp; recalculated'!X15)))))</f>
        <v>483</v>
      </c>
      <c r="F26" s="45" t="str">
        <f>IF(OR(E4&lt;&gt;"",D5&lt;&gt;"",D6&lt;&gt;"",D8&lt;&gt;"",D9&lt;&gt;"",$C$6=$Y$6),"-",IF(OR($C$5="RA1",$C$5="HRA1"),'Spiral ΔT50 EN &amp; recalculated'!E15,IF(OR($C$5="RAT2",$C$5="HRAT2"),'Spiral ΔT50 EN &amp; recalculated'!J15,IF(OR($C$5="RAT3",$C$5="HRAT3"),'Spiral ΔT50 EN &amp; recalculated'!O15,IF(OR($C$5="RAO2",$C$5="HRAO2"),'Spiral ΔT50 EN &amp; recalculated'!T15,'Spiral ΔT50 EN &amp; recalculated'!Y15)))))</f>
        <v>-</v>
      </c>
      <c r="G26" s="45" t="str">
        <f>IF(OR(E4&lt;&gt;"",D5&lt;&gt;"",D6&lt;&gt;"",D8&lt;&gt;"",D9&lt;&gt;"",$C$6=$Y$6),"-",IF(OR($C$5="RA1",$C$5="HRA1"),'Spiral ΔT50 EN &amp; recalculated'!F15,IF(OR($C$5="RAT2",$C$5="HRAT2"),'Spiral ΔT50 EN &amp; recalculated'!K15,IF(OR($C$5="RAT3",$C$5="HRAT3"),'Spiral ΔT50 EN &amp; recalculated'!P15,IF(OR($C$5="RAO2",$C$5="HRAO2"),'Spiral ΔT50 EN &amp; recalculated'!U15,'Spiral ΔT50 EN &amp; recalculated'!Z15)))))</f>
        <v>-</v>
      </c>
      <c r="Z26" s="27">
        <v>57</v>
      </c>
      <c r="AA26" s="27">
        <v>52</v>
      </c>
      <c r="AB26" s="27">
        <v>27</v>
      </c>
    </row>
    <row r="27" spans="2:28" x14ac:dyDescent="0.25">
      <c r="B27" s="21">
        <v>1500</v>
      </c>
      <c r="C27" s="45">
        <f>IF(OR(E4&lt;&gt;"",D5&lt;&gt;"",D6&lt;&gt;"",D8&lt;&gt;"",D9&lt;&gt;""),"-",IF(OR($C$5="RA1",$C$5="HRA1"),'Spiral ΔT50 EN &amp; recalculated'!B16,IF(OR($C$5="RAT2",$C$5="HRAT2"),'Spiral ΔT50 EN &amp; recalculated'!G16,IF(OR($C$5="RAT3",$C$5="HRAT3"),'Spiral ΔT50 EN &amp; recalculated'!L16,IF(OR($C$5="RAO2",$C$5="HRAO2"),'Spiral ΔT50 EN &amp; recalculated'!Q16,'Spiral ΔT50 EN &amp; recalculated'!V16)))))</f>
        <v>360</v>
      </c>
      <c r="D27" s="45">
        <f>IF(OR(E4&lt;&gt;"",D5&lt;&gt;"",D6&lt;&gt;"",D8&lt;&gt;"",D9&lt;&gt;""),"-",IF(OR($C$5="RA1",$C$5="HRA1"),'Spiral ΔT50 EN &amp; recalculated'!C16,IF(OR($C$5="RAT2",$C$5="HRAT2"),'Spiral ΔT50 EN &amp; recalculated'!H16,IF(OR($C$5="RAT3",$C$5="HRAT3"),'Spiral ΔT50 EN &amp; recalculated'!M16,IF(OR($C$5="RAO2",$C$5="HRAO2"),'Spiral ΔT50 EN &amp; recalculated'!R16,'Spiral ΔT50 EN &amp; recalculated'!W16)))))</f>
        <v>471</v>
      </c>
      <c r="E27" s="45">
        <f>IF(OR(E4&lt;&gt;"",D5&lt;&gt;"",D6&lt;&gt;"",D8&lt;&gt;"",D9&lt;&gt;""),"-",IF(OR($C$5="RA1",$C$5="HRA1"),'Spiral ΔT50 EN &amp; recalculated'!D16,IF(OR($C$5="RAT2",$C$5="HRAT2"),'Spiral ΔT50 EN &amp; recalculated'!I16,IF(OR($C$5="RAT3",$C$5="HRAT3"),'Spiral ΔT50 EN &amp; recalculated'!N16,IF(OR($C$5="RAO2",$C$5="HRAO2"),'Spiral ΔT50 EN &amp; recalculated'!S16,'Spiral ΔT50 EN &amp; recalculated'!X16)))))</f>
        <v>521</v>
      </c>
      <c r="F27" s="45" t="str">
        <f>IF(OR(E4&lt;&gt;"",D5&lt;&gt;"",D6&lt;&gt;"",D8&lt;&gt;"",D9&lt;&gt;"",$C$6=$Y$6),"-",IF(OR($C$5="RA1",$C$5="HRA1"),'Spiral ΔT50 EN &amp; recalculated'!E16,IF(OR($C$5="RAT2",$C$5="HRAT2"),'Spiral ΔT50 EN &amp; recalculated'!J16,IF(OR($C$5="RAT3",$C$5="HRAT3"),'Spiral ΔT50 EN &amp; recalculated'!O16,IF(OR($C$5="RAO2",$C$5="HRAO2"),'Spiral ΔT50 EN &amp; recalculated'!T16,'Spiral ΔT50 EN &amp; recalculated'!Y16)))))</f>
        <v>-</v>
      </c>
      <c r="G27" s="45" t="str">
        <f>IF(OR(E4&lt;&gt;"",D5&lt;&gt;"",D6&lt;&gt;"",D8&lt;&gt;"",D9&lt;&gt;"",$C$6=$Y$6),"-",IF(OR($C$5="RA1",$C$5="HRA1"),'Spiral ΔT50 EN &amp; recalculated'!F16,IF(OR($C$5="RAT2",$C$5="HRAT2"),'Spiral ΔT50 EN &amp; recalculated'!K16,IF(OR($C$5="RAT3",$C$5="HRAT3"),'Spiral ΔT50 EN &amp; recalculated'!P16,IF(OR($C$5="RAO2",$C$5="HRAO2"),'Spiral ΔT50 EN &amp; recalculated'!U16,'Spiral ΔT50 EN &amp; recalculated'!Z16)))))</f>
        <v>-</v>
      </c>
      <c r="Z27" s="27">
        <v>58</v>
      </c>
      <c r="AA27" s="27">
        <v>53</v>
      </c>
      <c r="AB27" s="27">
        <v>28</v>
      </c>
    </row>
    <row r="28" spans="2:28" x14ac:dyDescent="0.25">
      <c r="B28" s="21">
        <v>1600</v>
      </c>
      <c r="C28" s="45">
        <f>IF(OR(E4&lt;&gt;"",D5&lt;&gt;"",D6&lt;&gt;"",D8&lt;&gt;"",D9&lt;&gt;""),"-",IF(OR($C$5="RA1",$C$5="HRA1"),'Spiral ΔT50 EN &amp; recalculated'!B17,IF(OR($C$5="RAT2",$C$5="HRAT2"),'Spiral ΔT50 EN &amp; recalculated'!G17,IF(OR($C$5="RAT3",$C$5="HRAT3"),'Spiral ΔT50 EN &amp; recalculated'!L17,IF(OR($C$5="RAO2",$C$5="HRAO2"),'Spiral ΔT50 EN &amp; recalculated'!Q17,'Spiral ΔT50 EN &amp; recalculated'!V17)))))</f>
        <v>386</v>
      </c>
      <c r="D28" s="45">
        <f>IF(OR(E4&lt;&gt;"",D5&lt;&gt;"",D6&lt;&gt;"",D8&lt;&gt;"",D9&lt;&gt;""),"-",IF(OR($C$5="RA1",$C$5="HRA1"),'Spiral ΔT50 EN &amp; recalculated'!C17,IF(OR($C$5="RAT2",$C$5="HRAT2"),'Spiral ΔT50 EN &amp; recalculated'!H17,IF(OR($C$5="RAT3",$C$5="HRAT3"),'Spiral ΔT50 EN &amp; recalculated'!M17,IF(OR($C$5="RAO2",$C$5="HRAO2"),'Spiral ΔT50 EN &amp; recalculated'!R17,'Spiral ΔT50 EN &amp; recalculated'!W17)))))</f>
        <v>505</v>
      </c>
      <c r="E28" s="45">
        <f>IF(OR(E4&lt;&gt;"",D5&lt;&gt;"",D6&lt;&gt;"",D8&lt;&gt;"",D9&lt;&gt;""),"-",IF(OR($C$5="RA1",$C$5="HRA1"),'Spiral ΔT50 EN &amp; recalculated'!D17,IF(OR($C$5="RAT2",$C$5="HRAT2"),'Spiral ΔT50 EN &amp; recalculated'!I17,IF(OR($C$5="RAT3",$C$5="HRAT3"),'Spiral ΔT50 EN &amp; recalculated'!N17,IF(OR($C$5="RAO2",$C$5="HRAO2"),'Spiral ΔT50 EN &amp; recalculated'!S17,'Spiral ΔT50 EN &amp; recalculated'!X17)))))</f>
        <v>559</v>
      </c>
      <c r="F28" s="45" t="str">
        <f>IF(OR(E4&lt;&gt;"",D5&lt;&gt;"",D6&lt;&gt;"",D8&lt;&gt;"",D9&lt;&gt;"",$C$6=$Y$6),"-",IF(OR($C$5="RA1",$C$5="HRA1"),'Spiral ΔT50 EN &amp; recalculated'!E17,IF(OR($C$5="RAT2",$C$5="HRAT2"),'Spiral ΔT50 EN &amp; recalculated'!J17,IF(OR($C$5="RAT3",$C$5="HRAT3"),'Spiral ΔT50 EN &amp; recalculated'!O17,IF(OR($C$5="RAO2",$C$5="HRAO2"),'Spiral ΔT50 EN &amp; recalculated'!T17,'Spiral ΔT50 EN &amp; recalculated'!Y17)))))</f>
        <v>-</v>
      </c>
      <c r="G28" s="45" t="str">
        <f>IF(OR(E4&lt;&gt;"",D5&lt;&gt;"",D6&lt;&gt;"",D8&lt;&gt;"",D9&lt;&gt;"",$C$6=$Y$6),"-",IF(OR($C$5="RA1",$C$5="HRA1"),'Spiral ΔT50 EN &amp; recalculated'!F17,IF(OR($C$5="RAT2",$C$5="HRAT2"),'Spiral ΔT50 EN &amp; recalculated'!K17,IF(OR($C$5="RAT3",$C$5="HRAT3"),'Spiral ΔT50 EN &amp; recalculated'!P17,IF(OR($C$5="RAO2",$C$5="HRAO2"),'Spiral ΔT50 EN &amp; recalculated'!U17,'Spiral ΔT50 EN &amp; recalculated'!Z17)))))</f>
        <v>-</v>
      </c>
      <c r="Z28" s="27">
        <v>59</v>
      </c>
      <c r="AA28" s="27">
        <v>54</v>
      </c>
      <c r="AB28" s="27">
        <v>29</v>
      </c>
    </row>
    <row r="29" spans="2:28" x14ac:dyDescent="0.25">
      <c r="B29" s="21">
        <v>1700</v>
      </c>
      <c r="C29" s="45">
        <f>IF(OR(E4&lt;&gt;"",D5&lt;&gt;"",D6&lt;&gt;"",D8&lt;&gt;"",D9&lt;&gt;""),"-",IF(OR($C$5="RA1",$C$5="HRA1"),'Spiral ΔT50 EN &amp; recalculated'!B18,IF(OR($C$5="RAT2",$C$5="HRAT2"),'Spiral ΔT50 EN &amp; recalculated'!G18,IF(OR($C$5="RAT3",$C$5="HRAT3"),'Spiral ΔT50 EN &amp; recalculated'!L18,IF(OR($C$5="RAO2",$C$5="HRAO2"),'Spiral ΔT50 EN &amp; recalculated'!Q18,'Spiral ΔT50 EN &amp; recalculated'!V18)))))</f>
        <v>413</v>
      </c>
      <c r="D29" s="45">
        <f>IF(OR(E4&lt;&gt;"",D5&lt;&gt;"",D6&lt;&gt;"",D8&lt;&gt;"",D9&lt;&gt;""),"-",IF(OR($C$5="RA1",$C$5="HRA1"),'Spiral ΔT50 EN &amp; recalculated'!C18,IF(OR($C$5="RAT2",$C$5="HRAT2"),'Spiral ΔT50 EN &amp; recalculated'!H18,IF(OR($C$5="RAT3",$C$5="HRAT3"),'Spiral ΔT50 EN &amp; recalculated'!M18,IF(OR($C$5="RAO2",$C$5="HRAO2"),'Spiral ΔT50 EN &amp; recalculated'!R18,'Spiral ΔT50 EN &amp; recalculated'!W18)))))</f>
        <v>540</v>
      </c>
      <c r="E29" s="45">
        <f>IF(OR(E4&lt;&gt;"",D5&lt;&gt;"",D6&lt;&gt;"",D8&lt;&gt;"",D9&lt;&gt;""),"-",IF(OR($C$5="RA1",$C$5="HRA1"),'Spiral ΔT50 EN &amp; recalculated'!D18,IF(OR($C$5="RAT2",$C$5="HRAT2"),'Spiral ΔT50 EN &amp; recalculated'!I18,IF(OR($C$5="RAT3",$C$5="HRAT3"),'Spiral ΔT50 EN &amp; recalculated'!N18,IF(OR($C$5="RAO2",$C$5="HRAO2"),'Spiral ΔT50 EN &amp; recalculated'!S18,'Spiral ΔT50 EN &amp; recalculated'!X18)))))</f>
        <v>597</v>
      </c>
      <c r="F29" s="45" t="str">
        <f>IF(OR(E4&lt;&gt;"",D5&lt;&gt;"",D6&lt;&gt;"",D8&lt;&gt;"",D9&lt;&gt;"",$C$6=$Y$6),"-",IF(OR($C$5="RA1",$C$5="HRA1"),'Spiral ΔT50 EN &amp; recalculated'!E18,IF(OR($C$5="RAT2",$C$5="HRAT2"),'Spiral ΔT50 EN &amp; recalculated'!J18,IF(OR($C$5="RAT3",$C$5="HRAT3"),'Spiral ΔT50 EN &amp; recalculated'!O18,IF(OR($C$5="RAO2",$C$5="HRAO2"),'Spiral ΔT50 EN &amp; recalculated'!T18,'Spiral ΔT50 EN &amp; recalculated'!Y18)))))</f>
        <v>-</v>
      </c>
      <c r="G29" s="45" t="str">
        <f>IF(OR(E4&lt;&gt;"",D5&lt;&gt;"",D6&lt;&gt;"",D8&lt;&gt;"",D9&lt;&gt;"",$C$6=$Y$6),"-",IF(OR($C$5="RA1",$C$5="HRA1"),'Spiral ΔT50 EN &amp; recalculated'!F18,IF(OR($C$5="RAT2",$C$5="HRAT2"),'Spiral ΔT50 EN &amp; recalculated'!K18,IF(OR($C$5="RAT3",$C$5="HRAT3"),'Spiral ΔT50 EN &amp; recalculated'!P18,IF(OR($C$5="RAO2",$C$5="HRAO2"),'Spiral ΔT50 EN &amp; recalculated'!U18,'Spiral ΔT50 EN &amp; recalculated'!Z18)))))</f>
        <v>-</v>
      </c>
      <c r="Z29" s="27">
        <v>60</v>
      </c>
      <c r="AA29" s="27">
        <v>55</v>
      </c>
      <c r="AB29" s="27">
        <v>30</v>
      </c>
    </row>
    <row r="30" spans="2:28" x14ac:dyDescent="0.25">
      <c r="B30" s="21">
        <v>1800</v>
      </c>
      <c r="C30" s="45">
        <f>IF(OR(E4&lt;&gt;"",D5&lt;&gt;"",D6&lt;&gt;"",D8&lt;&gt;"",D9&lt;&gt;""),"-",IF(OR($C$5="RA1",$C$5="HRA1"),'Spiral ΔT50 EN &amp; recalculated'!B19,IF(OR($C$5="RAT2",$C$5="HRAT2"),'Spiral ΔT50 EN &amp; recalculated'!G19,IF(OR($C$5="RAT3",$C$5="HRAT3"),'Spiral ΔT50 EN &amp; recalculated'!L19,IF(OR($C$5="RAO2",$C$5="HRAO2"),'Spiral ΔT50 EN &amp; recalculated'!Q19,'Spiral ΔT50 EN &amp; recalculated'!V19)))))</f>
        <v>439</v>
      </c>
      <c r="D30" s="45">
        <f>IF(OR(E4&lt;&gt;"",D5&lt;&gt;"",D6&lt;&gt;"",D8&lt;&gt;"",D9&lt;&gt;""),"-",IF(OR($C$5="RA1",$C$5="HRA1"),'Spiral ΔT50 EN &amp; recalculated'!C19,IF(OR($C$5="RAT2",$C$5="HRAT2"),'Spiral ΔT50 EN &amp; recalculated'!H19,IF(OR($C$5="RAT3",$C$5="HRAT3"),'Spiral ΔT50 EN &amp; recalculated'!M19,IF(OR($C$5="RAO2",$C$5="HRAO2"),'Spiral ΔT50 EN &amp; recalculated'!R19,'Spiral ΔT50 EN &amp; recalculated'!W19)))))</f>
        <v>575</v>
      </c>
      <c r="E30" s="45">
        <f>IF(OR(E4&lt;&gt;"",D5&lt;&gt;"",D6&lt;&gt;"",D8&lt;&gt;"",D9&lt;&gt;""),"-",IF(OR($C$5="RA1",$C$5="HRA1"),'Spiral ΔT50 EN &amp; recalculated'!D19,IF(OR($C$5="RAT2",$C$5="HRAT2"),'Spiral ΔT50 EN &amp; recalculated'!I19,IF(OR($C$5="RAT3",$C$5="HRAT3"),'Spiral ΔT50 EN &amp; recalculated'!N19,IF(OR($C$5="RAO2",$C$5="HRAO2"),'Spiral ΔT50 EN &amp; recalculated'!S19,'Spiral ΔT50 EN &amp; recalculated'!X19)))))</f>
        <v>636</v>
      </c>
      <c r="F30" s="45" t="str">
        <f>IF(OR(E4&lt;&gt;"",D5&lt;&gt;"",D6&lt;&gt;"",D8&lt;&gt;"",D9&lt;&gt;"",$C$6=$Y$6),"-",IF(OR($C$5="RA1",$C$5="HRA1"),'Spiral ΔT50 EN &amp; recalculated'!E19,IF(OR($C$5="RAT2",$C$5="HRAT2"),'Spiral ΔT50 EN &amp; recalculated'!J19,IF(OR($C$5="RAT3",$C$5="HRAT3"),'Spiral ΔT50 EN &amp; recalculated'!O19,IF(OR($C$5="RAO2",$C$5="HRAO2"),'Spiral ΔT50 EN &amp; recalculated'!T19,'Spiral ΔT50 EN &amp; recalculated'!Y19)))))</f>
        <v>-</v>
      </c>
      <c r="G30" s="45" t="str">
        <f>IF(OR(E4&lt;&gt;"",D5&lt;&gt;"",D6&lt;&gt;"",D8&lt;&gt;"",D9&lt;&gt;"",$C$6=$Y$6),"-",IF(OR($C$5="RA1",$C$5="HRA1"),'Spiral ΔT50 EN &amp; recalculated'!F19,IF(OR($C$5="RAT2",$C$5="HRAT2"),'Spiral ΔT50 EN &amp; recalculated'!K19,IF(OR($C$5="RAT3",$C$5="HRAT3"),'Spiral ΔT50 EN &amp; recalculated'!P19,IF(OR($C$5="RAO2",$C$5="HRAO2"),'Spiral ΔT50 EN &amp; recalculated'!U19,'Spiral ΔT50 EN &amp; recalculated'!Z19)))))</f>
        <v>-</v>
      </c>
      <c r="Z30" s="27">
        <v>61</v>
      </c>
      <c r="AA30" s="27">
        <v>56</v>
      </c>
      <c r="AB30" s="27">
        <v>31</v>
      </c>
    </row>
    <row r="31" spans="2:28" x14ac:dyDescent="0.25">
      <c r="B31" s="21">
        <v>1900</v>
      </c>
      <c r="C31" s="45">
        <f>IF(OR(E4&lt;&gt;"",D5&lt;&gt;"",D6&lt;&gt;"",D8&lt;&gt;"",D9&lt;&gt;""),"-",IF(OR($C$5="RA1",$C$5="HRA1"),'Spiral ΔT50 EN &amp; recalculated'!B20,IF(OR($C$5="RAT2",$C$5="HRAT2"),'Spiral ΔT50 EN &amp; recalculated'!G20,IF(OR($C$5="RAT3",$C$5="HRAT3"),'Spiral ΔT50 EN &amp; recalculated'!L20,IF(OR($C$5="RAO2",$C$5="HRAO2"),'Spiral ΔT50 EN &amp; recalculated'!Q20,'Spiral ΔT50 EN &amp; recalculated'!V20)))))</f>
        <v>466</v>
      </c>
      <c r="D31" s="45">
        <f>IF(OR(E4&lt;&gt;"",D5&lt;&gt;"",D6&lt;&gt;"",D8&lt;&gt;"",D9&lt;&gt;""),"-",IF(OR($C$5="RA1",$C$5="HRA1"),'Spiral ΔT50 EN &amp; recalculated'!C20,IF(OR($C$5="RAT2",$C$5="HRAT2"),'Spiral ΔT50 EN &amp; recalculated'!H20,IF(OR($C$5="RAT3",$C$5="HRAT3"),'Spiral ΔT50 EN &amp; recalculated'!M20,IF(OR($C$5="RAO2",$C$5="HRAO2"),'Spiral ΔT50 EN &amp; recalculated'!R20,'Spiral ΔT50 EN &amp; recalculated'!W20)))))</f>
        <v>610</v>
      </c>
      <c r="E31" s="45">
        <f>IF(OR(E4&lt;&gt;"",D5&lt;&gt;"",D6&lt;&gt;"",D8&lt;&gt;"",D9&lt;&gt;""),"-",IF(OR($C$5="RA1",$C$5="HRA1"),'Spiral ΔT50 EN &amp; recalculated'!D20,IF(OR($C$5="RAT2",$C$5="HRAT2"),'Spiral ΔT50 EN &amp; recalculated'!I20,IF(OR($C$5="RAT3",$C$5="HRAT3"),'Spiral ΔT50 EN &amp; recalculated'!N20,IF(OR($C$5="RAO2",$C$5="HRAO2"),'Spiral ΔT50 EN &amp; recalculated'!S20,'Spiral ΔT50 EN &amp; recalculated'!X20)))))</f>
        <v>675</v>
      </c>
      <c r="F31" s="45" t="str">
        <f>IF(OR(E4&lt;&gt;"",D5&lt;&gt;"",D6&lt;&gt;"",D8&lt;&gt;"",D9&lt;&gt;"",$C$6=$Y$6),"-",IF(OR($C$5="RA1",$C$5="HRA1"),'Spiral ΔT50 EN &amp; recalculated'!E20,IF(OR($C$5="RAT2",$C$5="HRAT2"),'Spiral ΔT50 EN &amp; recalculated'!J20,IF(OR($C$5="RAT3",$C$5="HRAT3"),'Spiral ΔT50 EN &amp; recalculated'!O20,IF(OR($C$5="RAO2",$C$5="HRAO2"),'Spiral ΔT50 EN &amp; recalculated'!T20,'Spiral ΔT50 EN &amp; recalculated'!Y20)))))</f>
        <v>-</v>
      </c>
      <c r="G31" s="45" t="str">
        <f>IF(OR(E4&lt;&gt;"",D5&lt;&gt;"",D6&lt;&gt;"",D8&lt;&gt;"",D9&lt;&gt;"",$C$6=$Y$6),"-",IF(OR($C$5="RA1",$C$5="HRA1"),'Spiral ΔT50 EN &amp; recalculated'!F20,IF(OR($C$5="RAT2",$C$5="HRAT2"),'Spiral ΔT50 EN &amp; recalculated'!K20,IF(OR($C$5="RAT3",$C$5="HRAT3"),'Spiral ΔT50 EN &amp; recalculated'!P20,IF(OR($C$5="RAO2",$C$5="HRAO2"),'Spiral ΔT50 EN &amp; recalculated'!U20,'Spiral ΔT50 EN &amp; recalculated'!Z20)))))</f>
        <v>-</v>
      </c>
      <c r="Z31" s="27">
        <v>62</v>
      </c>
      <c r="AA31" s="27">
        <v>57</v>
      </c>
      <c r="AB31" s="27">
        <v>32</v>
      </c>
    </row>
    <row r="32" spans="2:28" x14ac:dyDescent="0.25">
      <c r="B32" s="21">
        <v>2000</v>
      </c>
      <c r="C32" s="45">
        <f>IF(OR(E4&lt;&gt;"",D5&lt;&gt;"",D6&lt;&gt;"",D8&lt;&gt;"",D9&lt;&gt;""),"-",IF(OR($C$5="RA1",$C$5="HRA1"),'Spiral ΔT50 EN &amp; recalculated'!B21,IF(OR($C$5="RAT2",$C$5="HRAT2"),'Spiral ΔT50 EN &amp; recalculated'!G21,IF(OR($C$5="RAT3",$C$5="HRAT3"),'Spiral ΔT50 EN &amp; recalculated'!L21,IF(OR($C$5="RAO2",$C$5="HRAO2"),'Spiral ΔT50 EN &amp; recalculated'!Q21,'Spiral ΔT50 EN &amp; recalculated'!V21)))))</f>
        <v>493</v>
      </c>
      <c r="D32" s="45">
        <f>IF(OR(E4&lt;&gt;"",D5&lt;&gt;"",D6&lt;&gt;"",D8&lt;&gt;"",D9&lt;&gt;""),"-",IF(OR($C$5="RA1",$C$5="HRA1"),'Spiral ΔT50 EN &amp; recalculated'!C21,IF(OR($C$5="RAT2",$C$5="HRAT2"),'Spiral ΔT50 EN &amp; recalculated'!H21,IF(OR($C$5="RAT3",$C$5="HRAT3"),'Spiral ΔT50 EN &amp; recalculated'!M21,IF(OR($C$5="RAO2",$C$5="HRAO2"),'Spiral ΔT50 EN &amp; recalculated'!R21,'Spiral ΔT50 EN &amp; recalculated'!W21)))))</f>
        <v>645</v>
      </c>
      <c r="E32" s="45">
        <f>IF(OR(E4&lt;&gt;"",D5&lt;&gt;"",D6&lt;&gt;"",D8&lt;&gt;"",D9&lt;&gt;""),"-",IF(OR($C$5="RA1",$C$5="HRA1"),'Spiral ΔT50 EN &amp; recalculated'!D21,IF(OR($C$5="RAT2",$C$5="HRAT2"),'Spiral ΔT50 EN &amp; recalculated'!I21,IF(OR($C$5="RAT3",$C$5="HRAT3"),'Spiral ΔT50 EN &amp; recalculated'!N21,IF(OR($C$5="RAO2",$C$5="HRAO2"),'Spiral ΔT50 EN &amp; recalculated'!S21,'Spiral ΔT50 EN &amp; recalculated'!X21)))))</f>
        <v>714</v>
      </c>
      <c r="F32" s="45" t="str">
        <f>IF(OR(E4&lt;&gt;"",D5&lt;&gt;"",D6&lt;&gt;"",D8&lt;&gt;"",D9&lt;&gt;"",$C$6=$Y$6),"-",IF(OR($C$5="RA1",$C$5="HRA1"),'Spiral ΔT50 EN &amp; recalculated'!E21,IF(OR($C$5="RAT2",$C$5="HRAT2"),'Spiral ΔT50 EN &amp; recalculated'!J21,IF(OR($C$5="RAT3",$C$5="HRAT3"),'Spiral ΔT50 EN &amp; recalculated'!O21,IF(OR($C$5="RAO2",$C$5="HRAO2"),'Spiral ΔT50 EN &amp; recalculated'!T21,'Spiral ΔT50 EN &amp; recalculated'!Y21)))))</f>
        <v>-</v>
      </c>
      <c r="G32" s="45" t="str">
        <f>IF(OR(E4&lt;&gt;"",D5&lt;&gt;"",D6&lt;&gt;"",D8&lt;&gt;"",D9&lt;&gt;"",$C$6=$Y$6),"-",IF(OR($C$5="RA1",$C$5="HRA1"),'Spiral ΔT50 EN &amp; recalculated'!F21,IF(OR($C$5="RAT2",$C$5="HRAT2"),'Spiral ΔT50 EN &amp; recalculated'!K21,IF(OR($C$5="RAT3",$C$5="HRAT3"),'Spiral ΔT50 EN &amp; recalculated'!P21,IF(OR($C$5="RAO2",$C$5="HRAO2"),'Spiral ΔT50 EN &amp; recalculated'!U21,'Spiral ΔT50 EN &amp; recalculated'!Z21)))))</f>
        <v>-</v>
      </c>
      <c r="Z32" s="27">
        <v>63</v>
      </c>
      <c r="AA32" s="27">
        <v>58</v>
      </c>
      <c r="AB32" s="27">
        <v>33</v>
      </c>
    </row>
    <row r="33" spans="2:28" x14ac:dyDescent="0.25">
      <c r="B33" s="21">
        <v>2100</v>
      </c>
      <c r="C33" s="45">
        <f>IF(OR(E4&lt;&gt;"",D5&lt;&gt;"",D6&lt;&gt;"",D8&lt;&gt;"",D9&lt;&gt;""),"-",IF(OR($C$5="RA1",$C$5="HRA1"),'Spiral ΔT50 EN &amp; recalculated'!B22,IF(OR($C$5="RAT2",$C$5="HRAT2"),'Spiral ΔT50 EN &amp; recalculated'!G22,IF(OR($C$5="RAT3",$C$5="HRAT3"),'Spiral ΔT50 EN &amp; recalculated'!L22,IF(OR($C$5="RAO2",$C$5="HRAO2"),'Spiral ΔT50 EN &amp; recalculated'!Q22,'Spiral ΔT50 EN &amp; recalculated'!V22)))))</f>
        <v>520</v>
      </c>
      <c r="D33" s="45">
        <f>IF(OR(E4&lt;&gt;"",D5&lt;&gt;"",D6&lt;&gt;"",D8&lt;&gt;"",D9&lt;&gt;""),"-",IF(OR($C$5="RA1",$C$5="HRA1"),'Spiral ΔT50 EN &amp; recalculated'!C22,IF(OR($C$5="RAT2",$C$5="HRAT2"),'Spiral ΔT50 EN &amp; recalculated'!H22,IF(OR($C$5="RAT3",$C$5="HRAT3"),'Spiral ΔT50 EN &amp; recalculated'!M22,IF(OR($C$5="RAO2",$C$5="HRAO2"),'Spiral ΔT50 EN &amp; recalculated'!R22,'Spiral ΔT50 EN &amp; recalculated'!W22)))))</f>
        <v>680</v>
      </c>
      <c r="E33" s="45">
        <f>IF(OR(E4&lt;&gt;"",D5&lt;&gt;"",D6&lt;&gt;"",D8&lt;&gt;"",D9&lt;&gt;""),"-",IF(OR($C$5="RA1",$C$5="HRA1"),'Spiral ΔT50 EN &amp; recalculated'!D22,IF(OR($C$5="RAT2",$C$5="HRAT2"),'Spiral ΔT50 EN &amp; recalculated'!I22,IF(OR($C$5="RAT3",$C$5="HRAT3"),'Spiral ΔT50 EN &amp; recalculated'!N22,IF(OR($C$5="RAO2",$C$5="HRAO2"),'Spiral ΔT50 EN &amp; recalculated'!S22,'Spiral ΔT50 EN &amp; recalculated'!X22)))))</f>
        <v>753</v>
      </c>
      <c r="F33" s="45" t="str">
        <f>IF(OR(E4&lt;&gt;"",D5&lt;&gt;"",D6&lt;&gt;"",D8&lt;&gt;"",D9&lt;&gt;"",$C$6=$Y$6),"-",IF(OR($C$5="RA1",$C$5="HRA1"),'Spiral ΔT50 EN &amp; recalculated'!E22,IF(OR($C$5="RAT2",$C$5="HRAT2"),'Spiral ΔT50 EN &amp; recalculated'!J22,IF(OR($C$5="RAT3",$C$5="HRAT3"),'Spiral ΔT50 EN &amp; recalculated'!O22,IF(OR($C$5="RAO2",$C$5="HRAO2"),'Spiral ΔT50 EN &amp; recalculated'!T22,'Spiral ΔT50 EN &amp; recalculated'!Y22)))))</f>
        <v>-</v>
      </c>
      <c r="G33" s="45" t="str">
        <f>IF(OR(E4&lt;&gt;"",D5&lt;&gt;"",D6&lt;&gt;"",D8&lt;&gt;"",D9&lt;&gt;"",$C$6=$Y$6),"-",IF(OR($C$5="RA1",$C$5="HRA1"),'Spiral ΔT50 EN &amp; recalculated'!F22,IF(OR($C$5="RAT2",$C$5="HRAT2"),'Spiral ΔT50 EN &amp; recalculated'!K22,IF(OR($C$5="RAT3",$C$5="HRAT3"),'Spiral ΔT50 EN &amp; recalculated'!P22,IF(OR($C$5="RAO2",$C$5="HRAO2"),'Spiral ΔT50 EN &amp; recalculated'!U22,'Spiral ΔT50 EN &amp; recalculated'!Z22)))))</f>
        <v>-</v>
      </c>
      <c r="Z33" s="27">
        <v>64</v>
      </c>
      <c r="AA33" s="27">
        <v>59</v>
      </c>
      <c r="AB33" s="27">
        <v>34</v>
      </c>
    </row>
    <row r="34" spans="2:28" x14ac:dyDescent="0.25">
      <c r="B34" s="21">
        <v>2200</v>
      </c>
      <c r="C34" s="45">
        <f>IF(OR(E4&lt;&gt;"",D5&lt;&gt;"",D6&lt;&gt;"",D8&lt;&gt;"",D9&lt;&gt;""),"-",IF(OR($C$5="RA1",$C$5="HRA1"),'Spiral ΔT50 EN &amp; recalculated'!B23,IF(OR($C$5="RAT2",$C$5="HRAT2"),'Spiral ΔT50 EN &amp; recalculated'!G23,IF(OR($C$5="RAT3",$C$5="HRAT3"),'Spiral ΔT50 EN &amp; recalculated'!L23,IF(OR($C$5="RAO2",$C$5="HRAO2"),'Spiral ΔT50 EN &amp; recalculated'!Q23,'Spiral ΔT50 EN &amp; recalculated'!V23)))))</f>
        <v>547</v>
      </c>
      <c r="D34" s="45">
        <f>IF(OR(E4&lt;&gt;"",D5&lt;&gt;"",D6&lt;&gt;"",D8&lt;&gt;"",D9&lt;&gt;""),"-",IF(OR($C$5="RA1",$C$5="HRA1"),'Spiral ΔT50 EN &amp; recalculated'!C23,IF(OR($C$5="RAT2",$C$5="HRAT2"),'Spiral ΔT50 EN &amp; recalculated'!H23,IF(OR($C$5="RAT3",$C$5="HRAT3"),'Spiral ΔT50 EN &amp; recalculated'!M23,IF(OR($C$5="RAO2",$C$5="HRAO2"),'Spiral ΔT50 EN &amp; recalculated'!R23,'Spiral ΔT50 EN &amp; recalculated'!W23)))))</f>
        <v>716</v>
      </c>
      <c r="E34" s="45">
        <f>IF(OR(E4&lt;&gt;"",D5&lt;&gt;"",D6&lt;&gt;"",D8&lt;&gt;"",D9&lt;&gt;""),"-",IF(OR($C$5="RA1",$C$5="HRA1"),'Spiral ΔT50 EN &amp; recalculated'!D23,IF(OR($C$5="RAT2",$C$5="HRAT2"),'Spiral ΔT50 EN &amp; recalculated'!I23,IF(OR($C$5="RAT3",$C$5="HRAT3"),'Spiral ΔT50 EN &amp; recalculated'!N23,IF(OR($C$5="RAO2",$C$5="HRAO2"),'Spiral ΔT50 EN &amp; recalculated'!S23,'Spiral ΔT50 EN &amp; recalculated'!X23)))))</f>
        <v>792</v>
      </c>
      <c r="F34" s="45" t="str">
        <f>IF(OR(E4&lt;&gt;"",D5&lt;&gt;"",D6&lt;&gt;"",D8&lt;&gt;"",D9&lt;&gt;"",$C$6=$Y$6),"-",IF(OR($C$5="RA1",$C$5="HRA1"),'Spiral ΔT50 EN &amp; recalculated'!E23,IF(OR($C$5="RAT2",$C$5="HRAT2"),'Spiral ΔT50 EN &amp; recalculated'!J23,IF(OR($C$5="RAT3",$C$5="HRAT3"),'Spiral ΔT50 EN &amp; recalculated'!O23,IF(OR($C$5="RAO2",$C$5="HRAO2"),'Spiral ΔT50 EN &amp; recalculated'!T23,'Spiral ΔT50 EN &amp; recalculated'!Y23)))))</f>
        <v>-</v>
      </c>
      <c r="G34" s="45" t="str">
        <f>IF(OR(E4&lt;&gt;"",D5&lt;&gt;"",D6&lt;&gt;"",D8&lt;&gt;"",D9&lt;&gt;"",$C$6=$Y$6),"-",IF(OR($C$5="RA1",$C$5="HRA1"),'Spiral ΔT50 EN &amp; recalculated'!F23,IF(OR($C$5="RAT2",$C$5="HRAT2"),'Spiral ΔT50 EN &amp; recalculated'!K23,IF(OR($C$5="RAT3",$C$5="HRAT3"),'Spiral ΔT50 EN &amp; recalculated'!P23,IF(OR($C$5="RAO2",$C$5="HRAO2"),'Spiral ΔT50 EN &amp; recalculated'!U23,'Spiral ΔT50 EN &amp; recalculated'!Z23)))))</f>
        <v>-</v>
      </c>
      <c r="Z34" s="27">
        <v>65</v>
      </c>
      <c r="AA34" s="27">
        <v>60</v>
      </c>
      <c r="AB34" s="27">
        <v>35</v>
      </c>
    </row>
    <row r="35" spans="2:28" x14ac:dyDescent="0.25">
      <c r="B35" s="21">
        <v>2300</v>
      </c>
      <c r="C35" s="45">
        <f>IF(OR(E4&lt;&gt;"",D5&lt;&gt;"",D6&lt;&gt;"",D8&lt;&gt;"",D9&lt;&gt;""),"-",IF(OR($C$5="RA1",$C$5="HRA1"),'Spiral ΔT50 EN &amp; recalculated'!B24,IF(OR($C$5="RAT2",$C$5="HRAT2"),'Spiral ΔT50 EN &amp; recalculated'!G24,IF(OR($C$5="RAT3",$C$5="HRAT3"),'Spiral ΔT50 EN &amp; recalculated'!L24,IF(OR($C$5="RAO2",$C$5="HRAO2"),'Spiral ΔT50 EN &amp; recalculated'!Q24,'Spiral ΔT50 EN &amp; recalculated'!V24)))))</f>
        <v>574</v>
      </c>
      <c r="D35" s="45">
        <f>IF(OR(E4&lt;&gt;"",D5&lt;&gt;"",D6&lt;&gt;"",D8&lt;&gt;"",D9&lt;&gt;""),"-",IF(OR($C$5="RA1",$C$5="HRA1"),'Spiral ΔT50 EN &amp; recalculated'!C24,IF(OR($C$5="RAT2",$C$5="HRAT2"),'Spiral ΔT50 EN &amp; recalculated'!H24,IF(OR($C$5="RAT3",$C$5="HRAT3"),'Spiral ΔT50 EN &amp; recalculated'!M24,IF(OR($C$5="RAO2",$C$5="HRAO2"),'Spiral ΔT50 EN &amp; recalculated'!R24,'Spiral ΔT50 EN &amp; recalculated'!W24)))))</f>
        <v>752</v>
      </c>
      <c r="E35" s="45">
        <f>IF(OR(E4&lt;&gt;"",D5&lt;&gt;"",D6&lt;&gt;"",D8&lt;&gt;"",D9&lt;&gt;""),"-",IF(OR($C$5="RA1",$C$5="HRA1"),'Spiral ΔT50 EN &amp; recalculated'!D24,IF(OR($C$5="RAT2",$C$5="HRAT2"),'Spiral ΔT50 EN &amp; recalculated'!I24,IF(OR($C$5="RAT3",$C$5="HRAT3"),'Spiral ΔT50 EN &amp; recalculated'!N24,IF(OR($C$5="RAO2",$C$5="HRAO2"),'Spiral ΔT50 EN &amp; recalculated'!S24,'Spiral ΔT50 EN &amp; recalculated'!X24)))))</f>
        <v>832</v>
      </c>
      <c r="F35" s="45" t="str">
        <f>IF(OR(E4&lt;&gt;"",D5&lt;&gt;"",D6&lt;&gt;"",D8&lt;&gt;"",D9&lt;&gt;"",$C$6=$Y$6),"-",IF(OR($C$5="RA1",$C$5="HRA1"),'Spiral ΔT50 EN &amp; recalculated'!E24,IF(OR($C$5="RAT2",$C$5="HRAT2"),'Spiral ΔT50 EN &amp; recalculated'!J24,IF(OR($C$5="RAT3",$C$5="HRAT3"),'Spiral ΔT50 EN &amp; recalculated'!O24,IF(OR($C$5="RAO2",$C$5="HRAO2"),'Spiral ΔT50 EN &amp; recalculated'!T24,'Spiral ΔT50 EN &amp; recalculated'!Y24)))))</f>
        <v>-</v>
      </c>
      <c r="G35" s="45" t="str">
        <f>IF(OR(E4&lt;&gt;"",D5&lt;&gt;"",D6&lt;&gt;"",D8&lt;&gt;"",D9&lt;&gt;"",$C$6=$Y$6),"-",IF(OR($C$5="RA1",$C$5="HRA1"),'Spiral ΔT50 EN &amp; recalculated'!F24,IF(OR($C$5="RAT2",$C$5="HRAT2"),'Spiral ΔT50 EN &amp; recalculated'!K24,IF(OR($C$5="RAT3",$C$5="HRAT3"),'Spiral ΔT50 EN &amp; recalculated'!P24,IF(OR($C$5="RAO2",$C$5="HRAO2"),'Spiral ΔT50 EN &amp; recalculated'!U24,'Spiral ΔT50 EN &amp; recalculated'!Z24)))))</f>
        <v>-</v>
      </c>
      <c r="Z35" s="27">
        <v>66</v>
      </c>
      <c r="AA35" s="27">
        <v>61</v>
      </c>
      <c r="AB35" s="27">
        <v>36</v>
      </c>
    </row>
    <row r="36" spans="2:28" x14ac:dyDescent="0.25">
      <c r="B36" s="21">
        <v>2400</v>
      </c>
      <c r="C36" s="45">
        <f>IF(OR(E4&lt;&gt;"",D5&lt;&gt;"",D6&lt;&gt;"",D8&lt;&gt;"",D9&lt;&gt;""),"-",IF(OR($C$5="RA1",$C$5="HRA1"),'Spiral ΔT50 EN &amp; recalculated'!B25,IF(OR($C$5="RAT2",$C$5="HRAT2"),'Spiral ΔT50 EN &amp; recalculated'!G25,IF(OR($C$5="RAT3",$C$5="HRAT3"),'Spiral ΔT50 EN &amp; recalculated'!L25,IF(OR($C$5="RAO2",$C$5="HRAO2"),'Spiral ΔT50 EN &amp; recalculated'!Q25,'Spiral ΔT50 EN &amp; recalculated'!V25)))))</f>
        <v>602</v>
      </c>
      <c r="D36" s="45">
        <f>IF(OR(E4&lt;&gt;"",D5&lt;&gt;"",D6&lt;&gt;"",D8&lt;&gt;"",D9&lt;&gt;""),"-",IF(OR($C$5="RA1",$C$5="HRA1"),'Spiral ΔT50 EN &amp; recalculated'!C25,IF(OR($C$5="RAT2",$C$5="HRAT2"),'Spiral ΔT50 EN &amp; recalculated'!H25,IF(OR($C$5="RAT3",$C$5="HRAT3"),'Spiral ΔT50 EN &amp; recalculated'!M25,IF(OR($C$5="RAO2",$C$5="HRAO2"),'Spiral ΔT50 EN &amp; recalculated'!R25,'Spiral ΔT50 EN &amp; recalculated'!W25)))))</f>
        <v>787</v>
      </c>
      <c r="E36" s="45">
        <f>IF(OR(E4&lt;&gt;"",D5&lt;&gt;"",D6&lt;&gt;"",D8&lt;&gt;"",D9&lt;&gt;""),"-",IF(OR($C$5="RA1",$C$5="HRA1"),'Spiral ΔT50 EN &amp; recalculated'!D25,IF(OR($C$5="RAT2",$C$5="HRAT2"),'Spiral ΔT50 EN &amp; recalculated'!I25,IF(OR($C$5="RAT3",$C$5="HRAT3"),'Spiral ΔT50 EN &amp; recalculated'!N25,IF(OR($C$5="RAO2",$C$5="HRAO2"),'Spiral ΔT50 EN &amp; recalculated'!S25,'Spiral ΔT50 EN &amp; recalculated'!X25)))))</f>
        <v>871</v>
      </c>
      <c r="F36" s="45" t="str">
        <f>IF(OR(E4&lt;&gt;"",D5&lt;&gt;"",D6&lt;&gt;"",D8&lt;&gt;"",D9&lt;&gt;"",$C$6=$Y$6),"-",IF(OR($C$5="RA1",$C$5="HRA1"),'Spiral ΔT50 EN &amp; recalculated'!E25,IF(OR($C$5="RAT2",$C$5="HRAT2"),'Spiral ΔT50 EN &amp; recalculated'!J25,IF(OR($C$5="RAT3",$C$5="HRAT3"),'Spiral ΔT50 EN &amp; recalculated'!O25,IF(OR($C$5="RAO2",$C$5="HRAO2"),'Spiral ΔT50 EN &amp; recalculated'!T25,'Spiral ΔT50 EN &amp; recalculated'!Y25)))))</f>
        <v>-</v>
      </c>
      <c r="G36" s="45" t="str">
        <f>IF(OR(E4&lt;&gt;"",D5&lt;&gt;"",D6&lt;&gt;"",D8&lt;&gt;"",D9&lt;&gt;"",$C$6=$Y$6),"-",IF(OR($C$5="RA1",$C$5="HRA1"),'Spiral ΔT50 EN &amp; recalculated'!F25,IF(OR($C$5="RAT2",$C$5="HRAT2"),'Spiral ΔT50 EN &amp; recalculated'!K25,IF(OR($C$5="RAT3",$C$5="HRAT3"),'Spiral ΔT50 EN &amp; recalculated'!P25,IF(OR($C$5="RAO2",$C$5="HRAO2"),'Spiral ΔT50 EN &amp; recalculated'!U25,'Spiral ΔT50 EN &amp; recalculated'!Z25)))))</f>
        <v>-</v>
      </c>
      <c r="Z36" s="27">
        <v>67</v>
      </c>
      <c r="AA36" s="27">
        <v>62</v>
      </c>
      <c r="AB36" s="27">
        <v>37</v>
      </c>
    </row>
    <row r="37" spans="2:28" x14ac:dyDescent="0.25">
      <c r="B37" s="20">
        <v>2500</v>
      </c>
      <c r="C37" s="45">
        <f>IF(OR(E4&lt;&gt;"",D5&lt;&gt;"",D6&lt;&gt;"",D8&lt;&gt;"",D9&lt;&gt;""),"-",IF(OR($C$5="RA1",$C$5="HRA1"),'Spiral ΔT50 EN &amp; recalculated'!B26,IF(OR($C$5="RAT2",$C$5="HRAT2"),'Spiral ΔT50 EN &amp; recalculated'!G26,IF(OR($C$5="RAT3",$C$5="HRAT3"),'Spiral ΔT50 EN &amp; recalculated'!L26,IF(OR($C$5="RAO2",$C$5="HRAO2"),'Spiral ΔT50 EN &amp; recalculated'!Q26,'Spiral ΔT50 EN &amp; recalculated'!V26)))))</f>
        <v>629</v>
      </c>
      <c r="D37" s="45">
        <f>IF(OR(E4&lt;&gt;"",D5&lt;&gt;"",D6&lt;&gt;"",D8&lt;&gt;"",D9&lt;&gt;""),"-",IF(OR($C$5="RA1",$C$5="HRA1"),'Spiral ΔT50 EN &amp; recalculated'!C26,IF(OR($C$5="RAT2",$C$5="HRAT2"),'Spiral ΔT50 EN &amp; recalculated'!H26,IF(OR($C$5="RAT3",$C$5="HRAT3"),'Spiral ΔT50 EN &amp; recalculated'!M26,IF(OR($C$5="RAO2",$C$5="HRAO2"),'Spiral ΔT50 EN &amp; recalculated'!R26,'Spiral ΔT50 EN &amp; recalculated'!W26)))))</f>
        <v>824</v>
      </c>
      <c r="E37" s="45">
        <f>IF(OR(E4&lt;&gt;"",D5&lt;&gt;"",D6&lt;&gt;"",D8&lt;&gt;"",D9&lt;&gt;""),"-",IF(OR($C$5="RA1",$C$5="HRA1"),'Spiral ΔT50 EN &amp; recalculated'!D26,IF(OR($C$5="RAT2",$C$5="HRAT2"),'Spiral ΔT50 EN &amp; recalculated'!I26,IF(OR($C$5="RAT3",$C$5="HRAT3"),'Spiral ΔT50 EN &amp; recalculated'!N26,IF(OR($C$5="RAO2",$C$5="HRAO2"),'Spiral ΔT50 EN &amp; recalculated'!S26,'Spiral ΔT50 EN &amp; recalculated'!X26)))))</f>
        <v>911</v>
      </c>
      <c r="F37" s="45" t="str">
        <f>IF(OR(E4&lt;&gt;"",D5&lt;&gt;"",D6&lt;&gt;"",D8&lt;&gt;"",D9&lt;&gt;"",$C$6=$Y$6),"-",IF(OR($C$5="RA1",$C$5="HRA1"),'Spiral ΔT50 EN &amp; recalculated'!E26,IF(OR($C$5="RAT2",$C$5="HRAT2"),'Spiral ΔT50 EN &amp; recalculated'!J26,IF(OR($C$5="RAT3",$C$5="HRAT3"),'Spiral ΔT50 EN &amp; recalculated'!O26,IF(OR($C$5="RAO2",$C$5="HRAO2"),'Spiral ΔT50 EN &amp; recalculated'!T26,'Spiral ΔT50 EN &amp; recalculated'!Y26)))))</f>
        <v>-</v>
      </c>
      <c r="G37" s="45" t="str">
        <f>IF(OR(E4&lt;&gt;"",D5&lt;&gt;"",D6&lt;&gt;"",D8&lt;&gt;"",D9&lt;&gt;"",$C$6=$Y$6),"-",IF(OR($C$5="RA1",$C$5="HRA1"),'Spiral ΔT50 EN &amp; recalculated'!F26,IF(OR($C$5="RAT2",$C$5="HRAT2"),'Spiral ΔT50 EN &amp; recalculated'!K26,IF(OR($C$5="RAT3",$C$5="HRAT3"),'Spiral ΔT50 EN &amp; recalculated'!P26,IF(OR($C$5="RAO2",$C$5="HRAO2"),'Spiral ΔT50 EN &amp; recalculated'!U26,'Spiral ΔT50 EN &amp; recalculated'!Z26)))))</f>
        <v>-</v>
      </c>
      <c r="Z37" s="27">
        <v>68</v>
      </c>
      <c r="AA37" s="27">
        <v>63</v>
      </c>
      <c r="AB37" s="27">
        <v>38</v>
      </c>
    </row>
    <row r="38" spans="2:28" x14ac:dyDescent="0.25">
      <c r="B38" s="21">
        <v>2600</v>
      </c>
      <c r="C38" s="45">
        <f>IF(OR($C$4=$X$5,$C$4=$X$7),"-",IF(OR(E4&lt;&gt;"",D5&lt;&gt;"",D6&lt;&gt;"",D8&lt;&gt;"",D9&lt;&gt;""),"-",IF(OR($C$5="RA1",$C$5="HRA1"),'Spiral ΔT50 EN &amp; recalculated'!B27,IF(OR($C$5="RAT2",$C$5="HRAT2"),'Spiral ΔT50 EN &amp; recalculated'!G27,IF(OR($C$5="RAT3",$C$5="HRAT3"),'Spiral ΔT50 EN &amp; recalculated'!L27,IF(OR($C$5="RAO2",$C$5="HRAO2"),'Spiral ΔT50 EN &amp; recalculated'!Q27,'Spiral ΔT50 EN &amp; recalculated'!V27))))))</f>
        <v>657</v>
      </c>
      <c r="D38" s="45">
        <f>IF(OR($C$4=$X$5,$C$4=$X$7),"-",IF(OR(E4&lt;&gt;"",D5&lt;&gt;"",D6&lt;&gt;"",D8&lt;&gt;"",D9&lt;&gt;""),"-",IF(OR($C$5="RA1",$C$5="HRA1"),'Spiral ΔT50 EN &amp; recalculated'!C27,IF(OR($C$5="RAT2",$C$5="HRAT2"),'Spiral ΔT50 EN &amp; recalculated'!H27,IF(OR($C$5="RAT3",$C$5="HRAT3"),'Spiral ΔT50 EN &amp; recalculated'!M27,IF(OR($C$5="RAO2",$C$5="HRAO2"),'Spiral ΔT50 EN &amp; recalculated'!R27,'Spiral ΔT50 EN &amp; recalculated'!W27))))))</f>
        <v>859</v>
      </c>
      <c r="E38" s="45">
        <f>IF(OR($C$4=$X$5,$C$4=$X$7),"-",IF(OR(E4&lt;&gt;"",D5&lt;&gt;"",D6&lt;&gt;"",D8&lt;&gt;"",D9&lt;&gt;""),"-",IF(OR($C$5="RA1",$C$5="HRA1"),'Spiral ΔT50 EN &amp; recalculated'!D27,IF(OR($C$5="RAT2",$C$5="HRAT2"),'Spiral ΔT50 EN &amp; recalculated'!I27,IF(OR($C$5="RAT3",$C$5="HRAT3"),'Spiral ΔT50 EN &amp; recalculated'!N27,IF(OR($C$5="RAO2",$C$5="HRAO2"),'Spiral ΔT50 EN &amp; recalculated'!S27,'Spiral ΔT50 EN &amp; recalculated'!X27))))))</f>
        <v>951</v>
      </c>
      <c r="F38" s="45" t="str">
        <f>IF(OR($C$4=$X$5,$C$4=$X$7),"-",IF(OR(E4&lt;&gt;"",D5&lt;&gt;"",D6&lt;&gt;"",D8&lt;&gt;"",D9&lt;&gt;"",$C$6=$Y$6),"-",IF(OR($C$5="RA1",$C$5="HRA1"),'Spiral ΔT50 EN &amp; recalculated'!E27,IF(OR($C$5="RAT2",$C$5="HRAT2"),'Spiral ΔT50 EN &amp; recalculated'!J27,IF(OR($C$5="RAT3",$C$5="HRAT3"),'Spiral ΔT50 EN &amp; recalculated'!O27,IF(OR($C$5="RAO2",$C$5="HRAO2"),'Spiral ΔT50 EN &amp; recalculated'!T27,'Spiral ΔT50 EN &amp; recalculated'!Y27))))))</f>
        <v>-</v>
      </c>
      <c r="G38" s="45" t="str">
        <f>IF(OR($C$4=$X$5,$C$4=$X$7),"-",IF(OR(E4&lt;&gt;"",D5&lt;&gt;"",D6&lt;&gt;"",D8&lt;&gt;"",D9&lt;&gt;"",$C$6=$Y$6),"-",IF(OR($C$5="RA1",$C$5="HRA1"),'Spiral ΔT50 EN &amp; recalculated'!F27,IF(OR($C$5="RAT2",$C$5="HRAT2"),'Spiral ΔT50 EN &amp; recalculated'!K27,IF(OR($C$5="RAT3",$C$5="HRAT3"),'Spiral ΔT50 EN &amp; recalculated'!P27,IF(OR($C$5="RAO2",$C$5="HRAO2"),'Spiral ΔT50 EN &amp; recalculated'!U27,'Spiral ΔT50 EN &amp; recalculated'!Z27))))))</f>
        <v>-</v>
      </c>
      <c r="Z38" s="27">
        <v>69</v>
      </c>
      <c r="AA38" s="27">
        <v>64</v>
      </c>
      <c r="AB38" s="27">
        <v>39</v>
      </c>
    </row>
    <row r="39" spans="2:28" x14ac:dyDescent="0.25">
      <c r="B39" s="21">
        <v>2700</v>
      </c>
      <c r="C39" s="45">
        <f>IF(OR($C$4=$X$5,$C$4=$X$7),"-",IF(OR(E4&lt;&gt;"",D5&lt;&gt;"",D6&lt;&gt;"",D8&lt;&gt;"",D9&lt;&gt;""),"-",IF(OR($C$5="RA1",$C$5="HRA1"),'Spiral ΔT50 EN &amp; recalculated'!B28,IF(OR($C$5="RAT2",$C$5="HRAT2"),'Spiral ΔT50 EN &amp; recalculated'!G28,IF(OR($C$5="RAT3",$C$5="HRAT3"),'Spiral ΔT50 EN &amp; recalculated'!L28,IF(OR($C$5="RAO2",$C$5="HRAO2"),'Spiral ΔT50 EN &amp; recalculated'!Q28,'Spiral ΔT50 EN &amp; recalculated'!V28))))))</f>
        <v>685</v>
      </c>
      <c r="D39" s="45">
        <f>IF(OR($C$4=$X$5,$C$4=$X$7),"-",IF(OR(E4&lt;&gt;"",D5&lt;&gt;"",D6&lt;&gt;"",D8&lt;&gt;"",D9&lt;&gt;""),"-",IF(OR($C$5="RA1",$C$5="HRA1"),'Spiral ΔT50 EN &amp; recalculated'!C28,IF(OR($C$5="RAT2",$C$5="HRAT2"),'Spiral ΔT50 EN &amp; recalculated'!H28,IF(OR($C$5="RAT3",$C$5="HRAT3"),'Spiral ΔT50 EN &amp; recalculated'!M28,IF(OR($C$5="RAO2",$C$5="HRAO2"),'Spiral ΔT50 EN &amp; recalculated'!R28,'Spiral ΔT50 EN &amp; recalculated'!W28))))))</f>
        <v>895</v>
      </c>
      <c r="E39" s="45">
        <f>IF(OR($C$4=$X$5,$C$4=$X$7),"-",IF(OR(E4&lt;&gt;"",D5&lt;&gt;"",D6&lt;&gt;"",D8&lt;&gt;"",D9&lt;&gt;""),"-",IF(OR($C$5="RA1",$C$5="HRA1"),'Spiral ΔT50 EN &amp; recalculated'!D28,IF(OR($C$5="RAT2",$C$5="HRAT2"),'Spiral ΔT50 EN &amp; recalculated'!I28,IF(OR($C$5="RAT3",$C$5="HRAT3"),'Spiral ΔT50 EN &amp; recalculated'!N28,IF(OR($C$5="RAO2",$C$5="HRAO2"),'Spiral ΔT50 EN &amp; recalculated'!S28,'Spiral ΔT50 EN &amp; recalculated'!X28))))))</f>
        <v>991</v>
      </c>
      <c r="F39" s="45" t="str">
        <f>IF(OR($C$4=$X$5,$C$4=$X$7),"-",IF(OR(E4&lt;&gt;"",D5&lt;&gt;"",D6&lt;&gt;"",D8&lt;&gt;"",D9&lt;&gt;"",$C$6=$Y$6),"-",IF(OR($C$5="RA1",$C$5="HRA1"),'Spiral ΔT50 EN &amp; recalculated'!E28,IF(OR($C$5="RAT2",$C$5="HRAT2"),'Spiral ΔT50 EN &amp; recalculated'!J28,IF(OR($C$5="RAT3",$C$5="HRAT3"),'Spiral ΔT50 EN &amp; recalculated'!O28,IF(OR($C$5="RAO2",$C$5="HRAO2"),'Spiral ΔT50 EN &amp; recalculated'!T28,'Spiral ΔT50 EN &amp; recalculated'!Y28))))))</f>
        <v>-</v>
      </c>
      <c r="G39" s="45" t="str">
        <f>IF(OR($C$4=$X$5,$C$4=$X$7),"-",IF(OR(E4&lt;&gt;"",D5&lt;&gt;"",D6&lt;&gt;"",D8&lt;&gt;"",D9&lt;&gt;"",$C$6=$Y$6),"-",IF(OR($C$5="RA1",$C$5="HRA1"),'Spiral ΔT50 EN &amp; recalculated'!F28,IF(OR($C$5="RAT2",$C$5="HRAT2"),'Spiral ΔT50 EN &amp; recalculated'!K28,IF(OR($C$5="RAT3",$C$5="HRAT3"),'Spiral ΔT50 EN &amp; recalculated'!P28,IF(OR($C$5="RAO2",$C$5="HRAO2"),'Spiral ΔT50 EN &amp; recalculated'!U28,'Spiral ΔT50 EN &amp; recalculated'!Z28))))))</f>
        <v>-</v>
      </c>
      <c r="Z39" s="27">
        <v>70</v>
      </c>
      <c r="AA39" s="27">
        <v>65</v>
      </c>
      <c r="AB39" s="27">
        <v>40</v>
      </c>
    </row>
    <row r="40" spans="2:28" x14ac:dyDescent="0.25">
      <c r="B40" s="21">
        <v>2800</v>
      </c>
      <c r="C40" s="45">
        <f>IF(OR($C$4=$X$5,$C$4=$X$7),"-",IF(OR(E4&lt;&gt;"",D5&lt;&gt;"",D6&lt;&gt;"",D8&lt;&gt;"",D9&lt;&gt;""),"-",IF(OR($C$5="RA1",$C$5="HRA1"),'Spiral ΔT50 EN &amp; recalculated'!B29,IF(OR($C$5="RAT2",$C$5="HRAT2"),'Spiral ΔT50 EN &amp; recalculated'!G29,IF(OR($C$5="RAT3",$C$5="HRAT3"),'Spiral ΔT50 EN &amp; recalculated'!L29,IF(OR($C$5="RAO2",$C$5="HRAO2"),'Spiral ΔT50 EN &amp; recalculated'!Q29,'Spiral ΔT50 EN &amp; recalculated'!V29))))))</f>
        <v>713</v>
      </c>
      <c r="D40" s="45">
        <f>IF(OR($C$4=$X$5,$C$4=$X$7),"-",IF(OR(E4&lt;&gt;"",D5&lt;&gt;"",D6&lt;&gt;"",D8&lt;&gt;"",D9&lt;&gt;""),"-",IF(OR($C$5="RA1",$C$5="HRA1"),'Spiral ΔT50 EN &amp; recalculated'!C29,IF(OR($C$5="RAT2",$C$5="HRAT2"),'Spiral ΔT50 EN &amp; recalculated'!H29,IF(OR($C$5="RAT3",$C$5="HRAT3"),'Spiral ΔT50 EN &amp; recalculated'!M29,IF(OR($C$5="RAO2",$C$5="HRAO2"),'Spiral ΔT50 EN &amp; recalculated'!R29,'Spiral ΔT50 EN &amp; recalculated'!W29))))))</f>
        <v>932</v>
      </c>
      <c r="E40" s="45">
        <f>IF(OR($C$4=$X$5,$C$4=$X$7),"-",IF(OR(E4&lt;&gt;"",D5&lt;&gt;"",D6&lt;&gt;"",D8&lt;&gt;"",D9&lt;&gt;""),"-",IF(OR($C$5="RA1",$C$5="HRA1"),'Spiral ΔT50 EN &amp; recalculated'!D29,IF(OR($C$5="RAT2",$C$5="HRAT2"),'Spiral ΔT50 EN &amp; recalculated'!I29,IF(OR($C$5="RAT3",$C$5="HRAT3"),'Spiral ΔT50 EN &amp; recalculated'!N29,IF(OR($C$5="RAO2",$C$5="HRAO2"),'Spiral ΔT50 EN &amp; recalculated'!S29,'Spiral ΔT50 EN &amp; recalculated'!X29))))))</f>
        <v>1031</v>
      </c>
      <c r="F40" s="45" t="str">
        <f>IF(OR($C$4=$X$5,$C$4=$X$7),"-",IF(OR(E4&lt;&gt;"",D5&lt;&gt;"",D6&lt;&gt;"",D8&lt;&gt;"",D9&lt;&gt;"",$C$6=$Y$6),"-",IF(OR($C$5="RA1",$C$5="HRA1"),'Spiral ΔT50 EN &amp; recalculated'!E29,IF(OR($C$5="RAT2",$C$5="HRAT2"),'Spiral ΔT50 EN &amp; recalculated'!J29,IF(OR($C$5="RAT3",$C$5="HRAT3"),'Spiral ΔT50 EN &amp; recalculated'!O29,IF(OR($C$5="RAO2",$C$5="HRAO2"),'Spiral ΔT50 EN &amp; recalculated'!T29,'Spiral ΔT50 EN &amp; recalculated'!Y29))))))</f>
        <v>-</v>
      </c>
      <c r="G40" s="45" t="str">
        <f>IF(OR($C$4=$X$5,$C$4=$X$7),"-",IF(OR(E4&lt;&gt;"",D5&lt;&gt;"",D6&lt;&gt;"",D8&lt;&gt;"",D9&lt;&gt;"",$C$6=$Y$6),"-",IF(OR($C$5="RA1",$C$5="HRA1"),'Spiral ΔT50 EN &amp; recalculated'!F29,IF(OR($C$5="RAT2",$C$5="HRAT2"),'Spiral ΔT50 EN &amp; recalculated'!K29,IF(OR($C$5="RAT3",$C$5="HRAT3"),'Spiral ΔT50 EN &amp; recalculated'!P29,IF(OR($C$5="RAO2",$C$5="HRAO2"),'Spiral ΔT50 EN &amp; recalculated'!U29,'Spiral ΔT50 EN &amp; recalculated'!Z29))))))</f>
        <v>-</v>
      </c>
      <c r="Z40" s="27">
        <v>71</v>
      </c>
      <c r="AA40" s="27">
        <v>66</v>
      </c>
      <c r="AB40" s="27"/>
    </row>
    <row r="41" spans="2:28" x14ac:dyDescent="0.25">
      <c r="B41" s="21">
        <v>2900</v>
      </c>
      <c r="C41" s="45">
        <f>IF(OR($C$4=$X$5,$C$4=$X$7),"-",IF(OR(E4&lt;&gt;"",D5&lt;&gt;"",D6&lt;&gt;"",D8&lt;&gt;"",D9&lt;&gt;""),"-",IF(OR($C$5="RA1",$C$5="HRA1"),'Spiral ΔT50 EN &amp; recalculated'!B30,IF(OR($C$5="RAT2",$C$5="HRAT2"),'Spiral ΔT50 EN &amp; recalculated'!G30,IF(OR($C$5="RAT3",$C$5="HRAT3"),'Spiral ΔT50 EN &amp; recalculated'!L30,IF(OR($C$5="RAO2",$C$5="HRAO2"),'Spiral ΔT50 EN &amp; recalculated'!Q30,'Spiral ΔT50 EN &amp; recalculated'!V30))))))</f>
        <v>741</v>
      </c>
      <c r="D41" s="45">
        <f>IF(OR($C$4=$X$5,$C$4=$X$7),"-",IF(OR(E4&lt;&gt;"",D5&lt;&gt;"",D6&lt;&gt;"",D8&lt;&gt;"",D9&lt;&gt;""),"-",IF(OR($C$5="RA1",$C$5="HRA1"),'Spiral ΔT50 EN &amp; recalculated'!C30,IF(OR($C$5="RAT2",$C$5="HRAT2"),'Spiral ΔT50 EN &amp; recalculated'!H30,IF(OR($C$5="RAT3",$C$5="HRAT3"),'Spiral ΔT50 EN &amp; recalculated'!M30,IF(OR($C$5="RAO2",$C$5="HRAO2"),'Spiral ΔT50 EN &amp; recalculated'!R30,'Spiral ΔT50 EN &amp; recalculated'!W30))))))</f>
        <v>968</v>
      </c>
      <c r="E41" s="45">
        <f>IF(OR($C$4=$X$5,$C$4=$X$7),"-",IF(OR(E4&lt;&gt;"",D5&lt;&gt;"",D6&lt;&gt;"",D8&lt;&gt;"",D9&lt;&gt;""),"-",IF(OR($C$5="RA1",$C$5="HRA1"),'Spiral ΔT50 EN &amp; recalculated'!D30,IF(OR($C$5="RAT2",$C$5="HRAT2"),'Spiral ΔT50 EN &amp; recalculated'!I30,IF(OR($C$5="RAT3",$C$5="HRAT3"),'Spiral ΔT50 EN &amp; recalculated'!N30,IF(OR($C$5="RAO2",$C$5="HRAO2"),'Spiral ΔT50 EN &amp; recalculated'!S30,'Spiral ΔT50 EN &amp; recalculated'!X30))))))</f>
        <v>1072</v>
      </c>
      <c r="F41" s="45" t="str">
        <f>IF(OR($C$4=$X$5,$C$4=$X$7),"-",IF(OR(E4&lt;&gt;"",D5&lt;&gt;"",D6&lt;&gt;"",D8&lt;&gt;"",D9&lt;&gt;"",$C$6=$Y$6),"-",IF(OR($C$5="RA1",$C$5="HRA1"),'Spiral ΔT50 EN &amp; recalculated'!E30,IF(OR($C$5="RAT2",$C$5="HRAT2"),'Spiral ΔT50 EN &amp; recalculated'!J30,IF(OR($C$5="RAT3",$C$5="HRAT3"),'Spiral ΔT50 EN &amp; recalculated'!O30,IF(OR($C$5="RAO2",$C$5="HRAO2"),'Spiral ΔT50 EN &amp; recalculated'!T30,'Spiral ΔT50 EN &amp; recalculated'!Y30))))))</f>
        <v>-</v>
      </c>
      <c r="G41" s="45" t="str">
        <f>IF(OR($C$4=$X$5,$C$4=$X$7),"-",IF(OR(E4&lt;&gt;"",D5&lt;&gt;"",D6&lt;&gt;"",D8&lt;&gt;"",D9&lt;&gt;"",$C$6=$Y$6),"-",IF(OR($C$5="RA1",$C$5="HRA1"),'Spiral ΔT50 EN &amp; recalculated'!F30,IF(OR($C$5="RAT2",$C$5="HRAT2"),'Spiral ΔT50 EN &amp; recalculated'!K30,IF(OR($C$5="RAT3",$C$5="HRAT3"),'Spiral ΔT50 EN &amp; recalculated'!P30,IF(OR($C$5="RAO2",$C$5="HRAO2"),'Spiral ΔT50 EN &amp; recalculated'!U30,'Spiral ΔT50 EN &amp; recalculated'!Z30))))))</f>
        <v>-</v>
      </c>
      <c r="Z41" s="27">
        <v>72</v>
      </c>
      <c r="AA41" s="27">
        <v>67</v>
      </c>
      <c r="AB41" s="27"/>
    </row>
    <row r="42" spans="2:28" x14ac:dyDescent="0.25">
      <c r="B42" s="21">
        <v>3000</v>
      </c>
      <c r="C42" s="45">
        <f>IF(OR($C$4=$X$5,$C$4=$X$7),"-",IF(OR(E4&lt;&gt;"",D5&lt;&gt;"",D6&lt;&gt;"",D8&lt;&gt;"",D9&lt;&gt;""),"-",IF(OR($C$5="RA1",$C$5="HRA1"),'Spiral ΔT50 EN &amp; recalculated'!B31,IF(OR($C$5="RAT2",$C$5="HRAT2"),'Spiral ΔT50 EN &amp; recalculated'!G31,IF(OR($C$5="RAT3",$C$5="HRAT3"),'Spiral ΔT50 EN &amp; recalculated'!L31,IF(OR($C$5="RAO2",$C$5="HRAO2"),'Spiral ΔT50 EN &amp; recalculated'!Q31,'Spiral ΔT50 EN &amp; recalculated'!V31))))))</f>
        <v>768</v>
      </c>
      <c r="D42" s="45">
        <f>IF(OR($C$4=$X$5,$C$4=$X$7),"-",IF(OR(E4&lt;&gt;"",D5&lt;&gt;"",D6&lt;&gt;"",D8&lt;&gt;"",D9&lt;&gt;""),"-",IF(OR($C$5="RA1",$C$5="HRA1"),'Spiral ΔT50 EN &amp; recalculated'!C31,IF(OR($C$5="RAT2",$C$5="HRAT2"),'Spiral ΔT50 EN &amp; recalculated'!H31,IF(OR($C$5="RAT3",$C$5="HRAT3"),'Spiral ΔT50 EN &amp; recalculated'!M31,IF(OR($C$5="RAO2",$C$5="HRAO2"),'Spiral ΔT50 EN &amp; recalculated'!R31,'Spiral ΔT50 EN &amp; recalculated'!W31))))))</f>
        <v>1005</v>
      </c>
      <c r="E42" s="45">
        <f>IF(OR($C$4=$X$5,$C$4=$X$7),"-",IF(OR(E4&lt;&gt;"",D5&lt;&gt;"",D6&lt;&gt;"",D8&lt;&gt;"",D9&lt;&gt;""),"-",IF(OR($C$5="RA1",$C$5="HRA1"),'Spiral ΔT50 EN &amp; recalculated'!D31,IF(OR($C$5="RAT2",$C$5="HRAT2"),'Spiral ΔT50 EN &amp; recalculated'!I31,IF(OR($C$5="RAT3",$C$5="HRAT3"),'Spiral ΔT50 EN &amp; recalculated'!N31,IF(OR($C$5="RAO2",$C$5="HRAO2"),'Spiral ΔT50 EN &amp; recalculated'!S31,'Spiral ΔT50 EN &amp; recalculated'!X31))))))</f>
        <v>1112</v>
      </c>
      <c r="F42" s="45" t="str">
        <f>IF(OR($C$4=$X$5,$C$4=$X$7),"-",IF(OR(E4&lt;&gt;"",D5&lt;&gt;"",D6&lt;&gt;"",D8&lt;&gt;"",D9&lt;&gt;"",$C$6=$Y$6),"-",IF(OR($C$5="RA1",$C$5="HRA1"),'Spiral ΔT50 EN &amp; recalculated'!E31,IF(OR($C$5="RAT2",$C$5="HRAT2"),'Spiral ΔT50 EN &amp; recalculated'!J31,IF(OR($C$5="RAT3",$C$5="HRAT3"),'Spiral ΔT50 EN &amp; recalculated'!O31,IF(OR($C$5="RAO2",$C$5="HRAO2"),'Spiral ΔT50 EN &amp; recalculated'!T31,'Spiral ΔT50 EN &amp; recalculated'!Y31))))))</f>
        <v>-</v>
      </c>
      <c r="G42" s="45" t="str">
        <f>IF(OR($C$4=$X$5,$C$4=$X$7),"-",IF(OR(E4&lt;&gt;"",D5&lt;&gt;"",D6&lt;&gt;"",D8&lt;&gt;"",D9&lt;&gt;"",$C$6=$Y$6),"-",IF(OR($C$5="RA1",$C$5="HRA1"),'Spiral ΔT50 EN &amp; recalculated'!F31,IF(OR($C$5="RAT2",$C$5="HRAT2"),'Spiral ΔT50 EN &amp; recalculated'!K31,IF(OR($C$5="RAT3",$C$5="HRAT3"),'Spiral ΔT50 EN &amp; recalculated'!P31,IF(OR($C$5="RAO2",$C$5="HRAO2"),'Spiral ΔT50 EN &amp; recalculated'!U31,'Spiral ΔT50 EN &amp; recalculated'!Z31))))))</f>
        <v>-</v>
      </c>
      <c r="Z42" s="27">
        <v>73</v>
      </c>
      <c r="AA42" s="27">
        <v>68</v>
      </c>
      <c r="AB42" s="27"/>
    </row>
    <row r="43" spans="2:28" x14ac:dyDescent="0.25">
      <c r="B43" s="21">
        <v>3200</v>
      </c>
      <c r="C43" s="45">
        <f>IF(OR($C$4=$X$5,$C$4=$X$7),"-",IF(OR(E4&lt;&gt;"",D5&lt;&gt;"",D6&lt;&gt;"",D8&lt;&gt;"",D9&lt;&gt;""),"-",IF(OR($C$5="RA1",$C$5="HRA1"),'Spiral ΔT50 EN &amp; recalculated'!B32,IF(OR($C$5="RAT2",$C$5="HRAT2"),'Spiral ΔT50 EN &amp; recalculated'!G32,IF(OR($C$5="RAT3",$C$5="HRAT3"),'Spiral ΔT50 EN &amp; recalculated'!L32,IF(OR($C$5="RAO2",$C$5="HRAO2"),'Spiral ΔT50 EN &amp; recalculated'!Q32,'Spiral ΔT50 EN &amp; recalculated'!V32))))))</f>
        <v>825</v>
      </c>
      <c r="D43" s="45">
        <f>IF(OR($C$4=$X$5,$C$4=$X$7),"-",IF(OR(E4&lt;&gt;"",D5&lt;&gt;"",D6&lt;&gt;"",D8&lt;&gt;"",D9&lt;&gt;""),"-",IF(OR($C$5="RA1",$C$5="HRA1"),'Spiral ΔT50 EN &amp; recalculated'!C32,IF(OR($C$5="RAT2",$C$5="HRAT2"),'Spiral ΔT50 EN &amp; recalculated'!H32,IF(OR($C$5="RAT3",$C$5="HRAT3"),'Spiral ΔT50 EN &amp; recalculated'!M32,IF(OR($C$5="RAO2",$C$5="HRAO2"),'Spiral ΔT50 EN &amp; recalculated'!R32,'Spiral ΔT50 EN &amp; recalculated'!W32))))))</f>
        <v>1079</v>
      </c>
      <c r="E43" s="45">
        <f>IF(OR($C$4=$X$5,$C$4=$X$7),"-",IF(OR(E4&lt;&gt;"",D5&lt;&gt;"",D6&lt;&gt;"",D8&lt;&gt;"",D9&lt;&gt;""),"-",IF(OR($C$5="RA1",$C$5="HRA1"),'Spiral ΔT50 EN &amp; recalculated'!D32,IF(OR($C$5="RAT2",$C$5="HRAT2"),'Spiral ΔT50 EN &amp; recalculated'!I32,IF(OR($C$5="RAT3",$C$5="HRAT3"),'Spiral ΔT50 EN &amp; recalculated'!N32,IF(OR($C$5="RAO2",$C$5="HRAO2"),'Spiral ΔT50 EN &amp; recalculated'!S32,'Spiral ΔT50 EN &amp; recalculated'!X32))))))</f>
        <v>1194</v>
      </c>
      <c r="F43" s="45" t="str">
        <f>IF(OR($C$4=$X$5,$C$4=$X$7),"-",IF(OR(E4&lt;&gt;"",D5&lt;&gt;"",D6&lt;&gt;"",D8&lt;&gt;"",D9&lt;&gt;"",$C$6=$Y$6),"-",IF(OR($C$5="RA1",$C$5="HRA1"),'Spiral ΔT50 EN &amp; recalculated'!E32,IF(OR($C$5="RAT2",$C$5="HRAT2"),'Spiral ΔT50 EN &amp; recalculated'!J32,IF(OR($C$5="RAT3",$C$5="HRAT3"),'Spiral ΔT50 EN &amp; recalculated'!O32,IF(OR($C$5="RAO2",$C$5="HRAO2"),'Spiral ΔT50 EN &amp; recalculated'!T32,'Spiral ΔT50 EN &amp; recalculated'!Y32))))))</f>
        <v>-</v>
      </c>
      <c r="G43" s="45" t="str">
        <f>IF(OR($C$4=$X$5,$C$4=$X$7),"-",IF(OR(E4&lt;&gt;"",D5&lt;&gt;"",D6&lt;&gt;"",D8&lt;&gt;"",D9&lt;&gt;"",$C$6=$Y$6),"-",IF(OR($C$5="RA1",$C$5="HRA1"),'Spiral ΔT50 EN &amp; recalculated'!F32,IF(OR($C$5="RAT2",$C$5="HRAT2"),'Spiral ΔT50 EN &amp; recalculated'!K32,IF(OR($C$5="RAT3",$C$5="HRAT3"),'Spiral ΔT50 EN &amp; recalculated'!P32,IF(OR($C$5="RAO2",$C$5="HRAO2"),'Spiral ΔT50 EN &amp; recalculated'!U32,'Spiral ΔT50 EN &amp; recalculated'!Z32))))))</f>
        <v>-</v>
      </c>
      <c r="Z43" s="27">
        <v>74</v>
      </c>
      <c r="AA43" s="27">
        <v>69</v>
      </c>
      <c r="AB43" s="27"/>
    </row>
    <row r="44" spans="2:28" x14ac:dyDescent="0.25">
      <c r="B44" s="21">
        <v>3400</v>
      </c>
      <c r="C44" s="45">
        <f>IF(OR($C$4=$X$5,$C$4=$X$7),"-",IF(OR(E4&lt;&gt;"",D5&lt;&gt;"",D6&lt;&gt;"",D8&lt;&gt;"",D9&lt;&gt;""),"-",IF(OR($C$5="RA1",$C$5="HRA1"),'Spiral ΔT50 EN &amp; recalculated'!B33,IF(OR($C$5="RAT2",$C$5="HRAT2"),'Spiral ΔT50 EN &amp; recalculated'!G33,IF(OR($C$5="RAT3",$C$5="HRAT3"),'Spiral ΔT50 EN &amp; recalculated'!L33,IF(OR($C$5="RAO2",$C$5="HRAO2"),'Spiral ΔT50 EN &amp; recalculated'!Q33,'Spiral ΔT50 EN &amp; recalculated'!V33))))))</f>
        <v>881</v>
      </c>
      <c r="D44" s="45">
        <f>IF(OR($C$4=$X$5,$C$4=$X$7),"-",IF(OR(E4&lt;&gt;"",D5&lt;&gt;"",D6&lt;&gt;"",D8&lt;&gt;"",D9&lt;&gt;""),"-",IF(OR($C$5="RA1",$C$5="HRA1"),'Spiral ΔT50 EN &amp; recalculated'!C33,IF(OR($C$5="RAT2",$C$5="HRAT2"),'Spiral ΔT50 EN &amp; recalculated'!H33,IF(OR($C$5="RAT3",$C$5="HRAT3"),'Spiral ΔT50 EN &amp; recalculated'!M33,IF(OR($C$5="RAO2",$C$5="HRAO2"),'Spiral ΔT50 EN &amp; recalculated'!R33,'Spiral ΔT50 EN &amp; recalculated'!W33))))))</f>
        <v>1153</v>
      </c>
      <c r="E44" s="45">
        <f>IF(OR($C$4=$X$5,$C$4=$X$7),"-",IF(OR(E4&lt;&gt;"",D5&lt;&gt;"",D6&lt;&gt;"",D8&lt;&gt;"",D9&lt;&gt;""),"-",IF(OR($C$5="RA1",$C$5="HRA1"),'Spiral ΔT50 EN &amp; recalculated'!D33,IF(OR($C$5="RAT2",$C$5="HRAT2"),'Spiral ΔT50 EN &amp; recalculated'!I33,IF(OR($C$5="RAT3",$C$5="HRAT3"),'Spiral ΔT50 EN &amp; recalculated'!N33,IF(OR($C$5="RAO2",$C$5="HRAO2"),'Spiral ΔT50 EN &amp; recalculated'!S33,'Spiral ΔT50 EN &amp; recalculated'!X33))))))</f>
        <v>1276</v>
      </c>
      <c r="F44" s="45" t="str">
        <f>IF(OR($C$4=$X$5,$C$4=$X$7),"-",IF(OR(E4&lt;&gt;"",D5&lt;&gt;"",D6&lt;&gt;"",D8&lt;&gt;"",D9&lt;&gt;"",$C$6=$Y$6),"-",IF(OR($C$5="RA1",$C$5="HRA1"),'Spiral ΔT50 EN &amp; recalculated'!E33,IF(OR($C$5="RAT2",$C$5="HRAT2"),'Spiral ΔT50 EN &amp; recalculated'!J33,IF(OR($C$5="RAT3",$C$5="HRAT3"),'Spiral ΔT50 EN &amp; recalculated'!O33,IF(OR($C$5="RAO2",$C$5="HRAO2"),'Spiral ΔT50 EN &amp; recalculated'!T33,'Spiral ΔT50 EN &amp; recalculated'!Y33))))))</f>
        <v>-</v>
      </c>
      <c r="G44" s="45" t="str">
        <f>IF(OR($C$4=$X$5,$C$4=$X$7),"-",IF(OR(E4&lt;&gt;"",D5&lt;&gt;"",D6&lt;&gt;"",D8&lt;&gt;"",D9&lt;&gt;"",$C$6=$Y$6),"-",IF(OR($C$5="RA1",$C$5="HRA1"),'Spiral ΔT50 EN &amp; recalculated'!F33,IF(OR($C$5="RAT2",$C$5="HRAT2"),'Spiral ΔT50 EN &amp; recalculated'!K33,IF(OR($C$5="RAT3",$C$5="HRAT3"),'Spiral ΔT50 EN &amp; recalculated'!P33,IF(OR($C$5="RAO2",$C$5="HRAO2"),'Spiral ΔT50 EN &amp; recalculated'!U33,'Spiral ΔT50 EN &amp; recalculated'!Z33))))))</f>
        <v>-</v>
      </c>
      <c r="Z44" s="27">
        <v>75</v>
      </c>
      <c r="AA44" s="27">
        <v>70</v>
      </c>
      <c r="AB44" s="27"/>
    </row>
    <row r="45" spans="2:28" x14ac:dyDescent="0.25">
      <c r="B45" s="21">
        <v>3600</v>
      </c>
      <c r="C45" s="45">
        <f>IF(OR($C$4=$X$5,$C$4=$X$7),"-",IF(OR(E4&lt;&gt;"",D5&lt;&gt;"",D6&lt;&gt;"",D8&lt;&gt;"",D9&lt;&gt;""),"-",IF(OR($C$5="RA1",$C$5="HRA1"),'Spiral ΔT50 EN &amp; recalculated'!B34,IF(OR($C$5="RAT2",$C$5="HRAT2"),'Spiral ΔT50 EN &amp; recalculated'!G34,IF(OR($C$5="RAT3",$C$5="HRAT3"),'Spiral ΔT50 EN &amp; recalculated'!L34,IF(OR($C$5="RAO2",$C$5="HRAO2"),'Spiral ΔT50 EN &amp; recalculated'!Q34,'Spiral ΔT50 EN &amp; recalculated'!V34))))))</f>
        <v>938</v>
      </c>
      <c r="D45" s="45">
        <f>IF(OR($C$4=$X$5,$C$4=$X$7),"-",IF(OR(E4&lt;&gt;"",D5&lt;&gt;"",D6&lt;&gt;"",D8&lt;&gt;"",D9&lt;&gt;""),"-",IF(OR($C$5="RA1",$C$5="HRA1"),'Spiral ΔT50 EN &amp; recalculated'!C34,IF(OR($C$5="RAT2",$C$5="HRAT2"),'Spiral ΔT50 EN &amp; recalculated'!H34,IF(OR($C$5="RAT3",$C$5="HRAT3"),'Spiral ΔT50 EN &amp; recalculated'!M34,IF(OR($C$5="RAO2",$C$5="HRAO2"),'Spiral ΔT50 EN &amp; recalculated'!R34,'Spiral ΔT50 EN &amp; recalculated'!W34))))))</f>
        <v>1227</v>
      </c>
      <c r="E45" s="45">
        <f>IF(OR($C$4=$X$5,$C$4=$X$7),"-",IF(OR(E4&lt;&gt;"",D5&lt;&gt;"",D6&lt;&gt;"",D8&lt;&gt;"",D9&lt;&gt;""),"-",IF(OR($C$5="RA1",$C$5="HRA1"),'Spiral ΔT50 EN &amp; recalculated'!D34,IF(OR($C$5="RAT2",$C$5="HRAT2"),'Spiral ΔT50 EN &amp; recalculated'!I34,IF(OR($C$5="RAT3",$C$5="HRAT3"),'Spiral ΔT50 EN &amp; recalculated'!N34,IF(OR($C$5="RAO2",$C$5="HRAO2"),'Spiral ΔT50 EN &amp; recalculated'!S34,'Spiral ΔT50 EN &amp; recalculated'!X34))))))</f>
        <v>1358</v>
      </c>
      <c r="F45" s="45" t="str">
        <f>IF(OR($C$4=$X$5,$C$4=$X$7),"-",IF(OR(E4&lt;&gt;"",D5&lt;&gt;"",D6&lt;&gt;"",D8&lt;&gt;"",D9&lt;&gt;"",$C$6=$Y$6),"-",IF(OR($C$5="RA1",$C$5="HRA1"),'Spiral ΔT50 EN &amp; recalculated'!E34,IF(OR($C$5="RAT2",$C$5="HRAT2"),'Spiral ΔT50 EN &amp; recalculated'!J34,IF(OR($C$5="RAT3",$C$5="HRAT3"),'Spiral ΔT50 EN &amp; recalculated'!O34,IF(OR($C$5="RAO2",$C$5="HRAO2"),'Spiral ΔT50 EN &amp; recalculated'!T34,'Spiral ΔT50 EN &amp; recalculated'!Y34))))))</f>
        <v>-</v>
      </c>
      <c r="G45" s="45" t="str">
        <f>IF(OR($C$4=$X$5,$C$4=$X$7),"-",IF(OR(E4&lt;&gt;"",D5&lt;&gt;"",D6&lt;&gt;"",D8&lt;&gt;"",D9&lt;&gt;"",$C$6=$Y$6),"-",IF(OR($C$5="RA1",$C$5="HRA1"),'Spiral ΔT50 EN &amp; recalculated'!F34,IF(OR($C$5="RAT2",$C$5="HRAT2"),'Spiral ΔT50 EN &amp; recalculated'!K34,IF(OR($C$5="RAT3",$C$5="HRAT3"),'Spiral ΔT50 EN &amp; recalculated'!P34,IF(OR($C$5="RAO2",$C$5="HRAO2"),'Spiral ΔT50 EN &amp; recalculated'!U34,'Spiral ΔT50 EN &amp; recalculated'!Z34))))))</f>
        <v>-</v>
      </c>
      <c r="Z45" s="27">
        <v>76</v>
      </c>
      <c r="AA45" s="27"/>
      <c r="AB45" s="27"/>
    </row>
    <row r="46" spans="2:28" x14ac:dyDescent="0.25">
      <c r="B46" s="21">
        <v>3800</v>
      </c>
      <c r="C46" s="45">
        <f>IF(OR($C$4=$X$5,$C$4=$X$7),"-",IF(OR(E4&lt;&gt;"",D5&lt;&gt;"",D6&lt;&gt;"",D8&lt;&gt;"",D9&lt;&gt;""),"-",IF(OR($C$5="RA1",$C$5="HRA1"),'Spiral ΔT50 EN &amp; recalculated'!B35,IF(OR($C$5="RAT2",$C$5="HRAT2"),'Spiral ΔT50 EN &amp; recalculated'!G35,IF(OR($C$5="RAT3",$C$5="HRAT3"),'Spiral ΔT50 EN &amp; recalculated'!L35,IF(OR($C$5="RAO2",$C$5="HRAO2"),'Spiral ΔT50 EN &amp; recalculated'!Q35,'Spiral ΔT50 EN &amp; recalculated'!V35))))))</f>
        <v>995</v>
      </c>
      <c r="D46" s="45">
        <f>IF(OR($C$4=$X$5,$C$4=$X$7),"-",IF(OR(E4&lt;&gt;"",D5&lt;&gt;"",D6&lt;&gt;"",D8&lt;&gt;"",D9&lt;&gt;""),"-",IF(OR($C$5="RA1",$C$5="HRA1"),'Spiral ΔT50 EN &amp; recalculated'!C35,IF(OR($C$5="RAT2",$C$5="HRAT2"),'Spiral ΔT50 EN &amp; recalculated'!H35,IF(OR($C$5="RAT3",$C$5="HRAT3"),'Spiral ΔT50 EN &amp; recalculated'!M35,IF(OR($C$5="RAO2",$C$5="HRAO2"),'Spiral ΔT50 EN &amp; recalculated'!R35,'Spiral ΔT50 EN &amp; recalculated'!W35))))))</f>
        <v>1302</v>
      </c>
      <c r="E46" s="45">
        <f>IF(OR($C$4=$X$5,$C$4=$X$7),"-",IF(OR(E4&lt;&gt;"",D5&lt;&gt;"",D6&lt;&gt;"",D8&lt;&gt;"",D9&lt;&gt;""),"-",IF(OR($C$5="RA1",$C$5="HRA1"),'Spiral ΔT50 EN &amp; recalculated'!D35,IF(OR($C$5="RAT2",$C$5="HRAT2"),'Spiral ΔT50 EN &amp; recalculated'!I35,IF(OR($C$5="RAT3",$C$5="HRAT3"),'Spiral ΔT50 EN &amp; recalculated'!N35,IF(OR($C$5="RAO2",$C$5="HRAO2"),'Spiral ΔT50 EN &amp; recalculated'!S35,'Spiral ΔT50 EN &amp; recalculated'!X35))))))</f>
        <v>1441</v>
      </c>
      <c r="F46" s="45" t="str">
        <f>IF(OR($C$4=$X$5,$C$4=$X$7),"-",IF(OR(E4&lt;&gt;"",D5&lt;&gt;"",D6&lt;&gt;"",D8&lt;&gt;"",D9&lt;&gt;"",$C$6=$Y$6),"-",IF(OR($C$5="RA1",$C$5="HRA1"),'Spiral ΔT50 EN &amp; recalculated'!E35,IF(OR($C$5="RAT2",$C$5="HRAT2"),'Spiral ΔT50 EN &amp; recalculated'!J35,IF(OR($C$5="RAT3",$C$5="HRAT3"),'Spiral ΔT50 EN &amp; recalculated'!O35,IF(OR($C$5="RAO2",$C$5="HRAO2"),'Spiral ΔT50 EN &amp; recalculated'!T35,'Spiral ΔT50 EN &amp; recalculated'!Y35))))))</f>
        <v>-</v>
      </c>
      <c r="G46" s="45" t="str">
        <f>IF(OR($C$4=$X$5,$C$4=$X$7),"-",IF(OR(E4&lt;&gt;"",D5&lt;&gt;"",D6&lt;&gt;"",D8&lt;&gt;"",D9&lt;&gt;"",$C$6=$Y$6),"-",IF(OR($C$5="RA1",$C$5="HRA1"),'Spiral ΔT50 EN &amp; recalculated'!F35,IF(OR($C$5="RAT2",$C$5="HRAT2"),'Spiral ΔT50 EN &amp; recalculated'!K35,IF(OR($C$5="RAT3",$C$5="HRAT3"),'Spiral ΔT50 EN &amp; recalculated'!P35,IF(OR($C$5="RAO2",$C$5="HRAO2"),'Spiral ΔT50 EN &amp; recalculated'!U35,'Spiral ΔT50 EN &amp; recalculated'!Z35))))))</f>
        <v>-</v>
      </c>
      <c r="Z46" s="27">
        <v>77</v>
      </c>
      <c r="AA46" s="27"/>
      <c r="AB46" s="27"/>
    </row>
    <row r="47" spans="2:28" x14ac:dyDescent="0.25">
      <c r="B47" s="21">
        <v>4000</v>
      </c>
      <c r="C47" s="45">
        <f>IF(OR($C$4=$X$5,$C$4=$X$7),"-",IF(OR(E4&lt;&gt;"",D5&lt;&gt;"",D6&lt;&gt;"",D8&lt;&gt;"",D9&lt;&gt;""),"-",IF(OR($C$5="RA1",$C$5="HRA1"),'Spiral ΔT50 EN &amp; recalculated'!B36,IF(OR($C$5="RAT2",$C$5="HRAT2"),'Spiral ΔT50 EN &amp; recalculated'!G36,IF(OR($C$5="RAT3",$C$5="HRAT3"),'Spiral ΔT50 EN &amp; recalculated'!L36,IF(OR($C$5="RAO2",$C$5="HRAO2"),'Spiral ΔT50 EN &amp; recalculated'!Q36,'Spiral ΔT50 EN &amp; recalculated'!V36))))))</f>
        <v>1053</v>
      </c>
      <c r="D47" s="45">
        <f>IF(OR($C$4=$X$5,$C$4=$X$7),"-",IF(OR(E4&lt;&gt;"",D5&lt;&gt;"",D6&lt;&gt;"",D8&lt;&gt;"",D9&lt;&gt;""),"-",IF(OR($C$5="RA1",$C$5="HRA1"),'Spiral ΔT50 EN &amp; recalculated'!C36,IF(OR($C$5="RAT2",$C$5="HRAT2"),'Spiral ΔT50 EN &amp; recalculated'!H36,IF(OR($C$5="RAT3",$C$5="HRAT3"),'Spiral ΔT50 EN &amp; recalculated'!M36,IF(OR($C$5="RAO2",$C$5="HRAO2"),'Spiral ΔT50 EN &amp; recalculated'!R36,'Spiral ΔT50 EN &amp; recalculated'!W36))))))</f>
        <v>1377</v>
      </c>
      <c r="E47" s="45">
        <f>IF(OR($C$4=$X$5,$C$4=$X$7),"-",IF(OR(E4&lt;&gt;"",D5&lt;&gt;"",D6&lt;&gt;"",D8&lt;&gt;"",D9&lt;&gt;""),"-",IF(OR($C$5="RA1",$C$5="HRA1"),'Spiral ΔT50 EN &amp; recalculated'!D36,IF(OR($C$5="RAT2",$C$5="HRAT2"),'Spiral ΔT50 EN &amp; recalculated'!I36,IF(OR($C$5="RAT3",$C$5="HRAT3"),'Spiral ΔT50 EN &amp; recalculated'!N36,IF(OR($C$5="RAO2",$C$5="HRAO2"),'Spiral ΔT50 EN &amp; recalculated'!S36,'Spiral ΔT50 EN &amp; recalculated'!X36))))))</f>
        <v>1524</v>
      </c>
      <c r="F47" s="45" t="str">
        <f>IF(OR($C$4=$X$5,$C$4=$X$7),"-",IF(OR(E4&lt;&gt;"",D5&lt;&gt;"",D6&lt;&gt;"",D8&lt;&gt;"",D9&lt;&gt;"",$C$6=$Y$6),"-",IF(OR($C$5="RA1",$C$5="HRA1"),'Spiral ΔT50 EN &amp; recalculated'!E36,IF(OR($C$5="RAT2",$C$5="HRAT2"),'Spiral ΔT50 EN &amp; recalculated'!J36,IF(OR($C$5="RAT3",$C$5="HRAT3"),'Spiral ΔT50 EN &amp; recalculated'!O36,IF(OR($C$5="RAO2",$C$5="HRAO2"),'Spiral ΔT50 EN &amp; recalculated'!T36,'Spiral ΔT50 EN &amp; recalculated'!Y36))))))</f>
        <v>-</v>
      </c>
      <c r="G47" s="45" t="str">
        <f>IF(OR($C$4=$X$5,$C$4=$X$7),"-",IF(OR(E4&lt;&gt;"",D5&lt;&gt;"",D6&lt;&gt;"",D8&lt;&gt;"",D9&lt;&gt;"",$C$6=$Y$6),"-",IF(OR($C$5="RA1",$C$5="HRA1"),'Spiral ΔT50 EN &amp; recalculated'!F36,IF(OR($C$5="RAT2",$C$5="HRAT2"),'Spiral ΔT50 EN &amp; recalculated'!K36,IF(OR($C$5="RAT3",$C$5="HRAT3"),'Spiral ΔT50 EN &amp; recalculated'!P36,IF(OR($C$5="RAO2",$C$5="HRAO2"),'Spiral ΔT50 EN &amp; recalculated'!U36,'Spiral ΔT50 EN &amp; recalculated'!Z36))))))</f>
        <v>-</v>
      </c>
      <c r="Z47" s="27">
        <v>78</v>
      </c>
      <c r="AA47" s="27"/>
      <c r="AB47" s="27"/>
    </row>
    <row r="48" spans="2:28" x14ac:dyDescent="0.25">
      <c r="B48" s="21">
        <v>4200</v>
      </c>
      <c r="C48" s="45">
        <f>IF(OR($C$4=$X$5,$C$4=$X$7),"-",IF(OR(E4&lt;&gt;"",D5&lt;&gt;"",D6&lt;&gt;"",D8&lt;&gt;"",D9&lt;&gt;""),"-",IF(OR($C$5="RA1",$C$5="HRA1"),'Spiral ΔT50 EN &amp; recalculated'!B37,IF(OR($C$5="RAT2",$C$5="HRAT2"),'Spiral ΔT50 EN &amp; recalculated'!G37,IF(OR($C$5="RAT3",$C$5="HRAT3"),'Spiral ΔT50 EN &amp; recalculated'!L37,IF(OR($C$5="RAO2",$C$5="HRAO2"),'Spiral ΔT50 EN &amp; recalculated'!Q37,'Spiral ΔT50 EN &amp; recalculated'!V37))))))</f>
        <v>1111</v>
      </c>
      <c r="D48" s="45">
        <f>IF(OR($C$4=$X$5,$C$4=$X$7),"-",IF(OR(E4&lt;&gt;"",D5&lt;&gt;"",D6&lt;&gt;"",D8&lt;&gt;"",D9&lt;&gt;""),"-",IF(OR($C$5="RA1",$C$5="HRA1"),'Spiral ΔT50 EN &amp; recalculated'!C37,IF(OR($C$5="RAT2",$C$5="HRAT2"),'Spiral ΔT50 EN &amp; recalculated'!H37,IF(OR($C$5="RAT3",$C$5="HRAT3"),'Spiral ΔT50 EN &amp; recalculated'!M37,IF(OR($C$5="RAO2",$C$5="HRAO2"),'Spiral ΔT50 EN &amp; recalculated'!R37,'Spiral ΔT50 EN &amp; recalculated'!W37))))))</f>
        <v>1453</v>
      </c>
      <c r="E48" s="45">
        <f>IF(OR($C$4=$X$5,$C$4=$X$7),"-",IF(OR(E4&lt;&gt;"",D5&lt;&gt;"",D6&lt;&gt;"",D8&lt;&gt;"",D9&lt;&gt;""),"-",IF(OR($C$5="RA1",$C$5="HRA1"),'Spiral ΔT50 EN &amp; recalculated'!D37,IF(OR($C$5="RAT2",$C$5="HRAT2"),'Spiral ΔT50 EN &amp; recalculated'!I37,IF(OR($C$5="RAT3",$C$5="HRAT3"),'Spiral ΔT50 EN &amp; recalculated'!N37,IF(OR($C$5="RAO2",$C$5="HRAO2"),'Spiral ΔT50 EN &amp; recalculated'!S37,'Spiral ΔT50 EN &amp; recalculated'!X37))))))</f>
        <v>1608</v>
      </c>
      <c r="F48" s="45" t="str">
        <f>IF(OR($C$4=$X$5,$C$4=$X$7),"-",IF(OR(E4&lt;&gt;"",D5&lt;&gt;"",D6&lt;&gt;"",D8&lt;&gt;"",D9&lt;&gt;"",$C$6=$Y$6),"-",IF(OR($C$5="RA1",$C$5="HRA1"),'Spiral ΔT50 EN &amp; recalculated'!E37,IF(OR($C$5="RAT2",$C$5="HRAT2"),'Spiral ΔT50 EN &amp; recalculated'!J37,IF(OR($C$5="RAT3",$C$5="HRAT3"),'Spiral ΔT50 EN &amp; recalculated'!O37,IF(OR($C$5="RAO2",$C$5="HRAO2"),'Spiral ΔT50 EN &amp; recalculated'!T37,'Spiral ΔT50 EN &amp; recalculated'!Y37))))))</f>
        <v>-</v>
      </c>
      <c r="G48" s="45" t="str">
        <f>IF(OR($C$4=$X$5,$C$4=$X$7),"-",IF(OR(E4&lt;&gt;"",D5&lt;&gt;"",D6&lt;&gt;"",D8&lt;&gt;"",D9&lt;&gt;"",$C$6=$Y$6),"-",IF(OR($C$5="RA1",$C$5="HRA1"),'Spiral ΔT50 EN &amp; recalculated'!F37,IF(OR($C$5="RAT2",$C$5="HRAT2"),'Spiral ΔT50 EN &amp; recalculated'!K37,IF(OR($C$5="RAT3",$C$5="HRAT3"),'Spiral ΔT50 EN &amp; recalculated'!P37,IF(OR($C$5="RAO2",$C$5="HRAO2"),'Spiral ΔT50 EN &amp; recalculated'!U37,'Spiral ΔT50 EN &amp; recalculated'!Z37))))))</f>
        <v>-</v>
      </c>
      <c r="Z48" s="27">
        <v>79</v>
      </c>
      <c r="AA48" s="27"/>
      <c r="AB48" s="27"/>
    </row>
    <row r="49" spans="2:29" x14ac:dyDescent="0.25">
      <c r="B49" s="21">
        <v>4400</v>
      </c>
      <c r="C49" s="45">
        <f>IF(OR($C$4=$X$5,$C$4=$X$7),"-",IF(OR(E4&lt;&gt;"",D5&lt;&gt;"",D6&lt;&gt;"",D8&lt;&gt;"",D9&lt;&gt;""),"-",IF(OR($C$5="RA1",$C$5="HRA1"),'Spiral ΔT50 EN &amp; recalculated'!B38,IF(OR($C$5="RAT2",$C$5="HRAT2"),'Spiral ΔT50 EN &amp; recalculated'!G38,IF(OR($C$5="RAT3",$C$5="HRAT3"),'Spiral ΔT50 EN &amp; recalculated'!L38,IF(OR($C$5="RAO2",$C$5="HRAO2"),'Spiral ΔT50 EN &amp; recalculated'!Q38,'Spiral ΔT50 EN &amp; recalculated'!V38))))))</f>
        <v>1169</v>
      </c>
      <c r="D49" s="45">
        <f>IF(OR($C$4=$X$5,$C$4=$X$7),"-",IF(OR(E4&lt;&gt;"",D5&lt;&gt;"",D6&lt;&gt;"",D8&lt;&gt;"",D9&lt;&gt;""),"-",IF(OR($C$5="RA1",$C$5="HRA1"),'Spiral ΔT50 EN &amp; recalculated'!C38,IF(OR($C$5="RAT2",$C$5="HRAT2"),'Spiral ΔT50 EN &amp; recalculated'!H38,IF(OR($C$5="RAT3",$C$5="HRAT3"),'Spiral ΔT50 EN &amp; recalculated'!M38,IF(OR($C$5="RAO2",$C$5="HRAO2"),'Spiral ΔT50 EN &amp; recalculated'!R38,'Spiral ΔT50 EN &amp; recalculated'!W38))))))</f>
        <v>1529</v>
      </c>
      <c r="E49" s="45">
        <f>IF(OR($C$4=$X$5,$C$4=$X$7),"-",IF(OR(E4&lt;&gt;"",D5&lt;&gt;"",D6&lt;&gt;"",D8&lt;&gt;"",D9&lt;&gt;""),"-",IF(OR($C$5="RA1",$C$5="HRA1"),'Spiral ΔT50 EN &amp; recalculated'!D38,IF(OR($C$5="RAT2",$C$5="HRAT2"),'Spiral ΔT50 EN &amp; recalculated'!I38,IF(OR($C$5="RAT3",$C$5="HRAT3"),'Spiral ΔT50 EN &amp; recalculated'!N38,IF(OR($C$5="RAO2",$C$5="HRAO2"),'Spiral ΔT50 EN &amp; recalculated'!S38,'Spiral ΔT50 EN &amp; recalculated'!X38))))))</f>
        <v>1692</v>
      </c>
      <c r="F49" s="45" t="str">
        <f>IF(OR($C$4=$X$5,$C$4=$X$7),"-",IF(OR(E4&lt;&gt;"",D5&lt;&gt;"",D6&lt;&gt;"",D8&lt;&gt;"",D9&lt;&gt;"",$C$6=$Y$6),"-",IF(OR($C$5="RA1",$C$5="HRA1"),'Spiral ΔT50 EN &amp; recalculated'!E38,IF(OR($C$5="RAT2",$C$5="HRAT2"),'Spiral ΔT50 EN &amp; recalculated'!J38,IF(OR($C$5="RAT3",$C$5="HRAT3"),'Spiral ΔT50 EN &amp; recalculated'!O38,IF(OR($C$5="RAO2",$C$5="HRAO2"),'Spiral ΔT50 EN &amp; recalculated'!T38,'Spiral ΔT50 EN &amp; recalculated'!Y38))))))</f>
        <v>-</v>
      </c>
      <c r="G49" s="45" t="str">
        <f>IF(OR($C$4=$X$5,$C$4=$X$7),"-",IF(OR(E4&lt;&gt;"",D5&lt;&gt;"",D6&lt;&gt;"",D8&lt;&gt;"",D9&lt;&gt;"",$C$6=$Y$6),"-",IF(OR($C$5="RA1",$C$5="HRA1"),'Spiral ΔT50 EN &amp; recalculated'!F38,IF(OR($C$5="RAT2",$C$5="HRAT2"),'Spiral ΔT50 EN &amp; recalculated'!K38,IF(OR($C$5="RAT3",$C$5="HRAT3"),'Spiral ΔT50 EN &amp; recalculated'!P38,IF(OR($C$5="RAO2",$C$5="HRAO2"),'Spiral ΔT50 EN &amp; recalculated'!U38,'Spiral ΔT50 EN &amp; recalculated'!Z38))))))</f>
        <v>-</v>
      </c>
      <c r="Z49" s="27">
        <v>80</v>
      </c>
      <c r="AA49" s="27"/>
      <c r="AB49" s="27"/>
    </row>
    <row r="50" spans="2:29" x14ac:dyDescent="0.25">
      <c r="B50" s="21">
        <v>4600</v>
      </c>
      <c r="C50" s="45">
        <f>IF(OR($C$4=$X$5,$C$4=$X$7),"-",IF(OR(E4&lt;&gt;"",D5&lt;&gt;"",D6&lt;&gt;"",D8&lt;&gt;"",D9&lt;&gt;""),"-",IF(OR($C$5="RA1",$C$5="HRA1"),'Spiral ΔT50 EN &amp; recalculated'!B39,IF(OR($C$5="RAT2",$C$5="HRAT2"),'Spiral ΔT50 EN &amp; recalculated'!G39,IF(OR($C$5="RAT3",$C$5="HRAT3"),'Spiral ΔT50 EN &amp; recalculated'!L39,IF(OR($C$5="RAO2",$C$5="HRAO2"),'Spiral ΔT50 EN &amp; recalculated'!Q39,'Spiral ΔT50 EN &amp; recalculated'!V39))))))</f>
        <v>1227</v>
      </c>
      <c r="D50" s="45">
        <f>IF(OR($C$4=$X$5,$C$4=$X$7),"-",IF(OR(E4&lt;&gt;"",D5&lt;&gt;"",D6&lt;&gt;"",D8&lt;&gt;"",D9&lt;&gt;""),"-",IF(OR($C$5="RA1",$C$5="HRA1"),'Spiral ΔT50 EN &amp; recalculated'!C39,IF(OR($C$5="RAT2",$C$5="HRAT2"),'Spiral ΔT50 EN &amp; recalculated'!H39,IF(OR($C$5="RAT3",$C$5="HRAT3"),'Spiral ΔT50 EN &amp; recalculated'!M39,IF(OR($C$5="RAO2",$C$5="HRAO2"),'Spiral ΔT50 EN &amp; recalculated'!R39,'Spiral ΔT50 EN &amp; recalculated'!W39))))))</f>
        <v>1605</v>
      </c>
      <c r="E50" s="45">
        <f>IF(OR($C$4=$X$5,$C$4=$X$7),"-",IF(OR(E4&lt;&gt;"",D5&lt;&gt;"",D6&lt;&gt;"",D8&lt;&gt;"",D9&lt;&gt;""),"-",IF(OR($C$5="RA1",$C$5="HRA1"),'Spiral ΔT50 EN &amp; recalculated'!D39,IF(OR($C$5="RAT2",$C$5="HRAT2"),'Spiral ΔT50 EN &amp; recalculated'!I39,IF(OR($C$5="RAT3",$C$5="HRAT3"),'Spiral ΔT50 EN &amp; recalculated'!N39,IF(OR($C$5="RAO2",$C$5="HRAO2"),'Spiral ΔT50 EN &amp; recalculated'!S39,'Spiral ΔT50 EN &amp; recalculated'!X39))))))</f>
        <v>1777</v>
      </c>
      <c r="F50" s="45" t="str">
        <f>IF(OR($C$4=$X$5,$C$4=$X$7),"-",IF(OR(E4&lt;&gt;"",D5&lt;&gt;"",D6&lt;&gt;"",D8&lt;&gt;"",D9&lt;&gt;"",$C$6=$Y$6),"-",IF(OR($C$5="RA1",$C$5="HRA1"),'Spiral ΔT50 EN &amp; recalculated'!E39,IF(OR($C$5="RAT2",$C$5="HRAT2"),'Spiral ΔT50 EN &amp; recalculated'!J39,IF(OR($C$5="RAT3",$C$5="HRAT3"),'Spiral ΔT50 EN &amp; recalculated'!O39,IF(OR($C$5="RAO2",$C$5="HRAO2"),'Spiral ΔT50 EN &amp; recalculated'!T39,'Spiral ΔT50 EN &amp; recalculated'!Y39))))))</f>
        <v>-</v>
      </c>
      <c r="G50" s="45" t="str">
        <f>IF(OR($C$4=$X$5,$C$4=$X$7),"-",IF(OR(E4&lt;&gt;"",D5&lt;&gt;"",D6&lt;&gt;"",D8&lt;&gt;"",D9&lt;&gt;"",$C$6=$Y$6),"-",IF(OR($C$5="RA1",$C$5="HRA1"),'Spiral ΔT50 EN &amp; recalculated'!F39,IF(OR($C$5="RAT2",$C$5="HRAT2"),'Spiral ΔT50 EN &amp; recalculated'!K39,IF(OR($C$5="RAT3",$C$5="HRAT3"),'Spiral ΔT50 EN &amp; recalculated'!P39,IF(OR($C$5="RAO2",$C$5="HRAO2"),'Spiral ΔT50 EN &amp; recalculated'!U39,'Spiral ΔT50 EN &amp; recalculated'!Z39))))))</f>
        <v>-</v>
      </c>
      <c r="Z50" s="27">
        <v>81</v>
      </c>
      <c r="AA50" s="27"/>
      <c r="AB50" s="27"/>
    </row>
    <row r="51" spans="2:29" x14ac:dyDescent="0.25">
      <c r="B51" s="21">
        <v>4800</v>
      </c>
      <c r="C51" s="45">
        <f>IF(OR($C$4=$X$5,$C$4=$X$7),"-",IF(OR(E4&lt;&gt;"",D5&lt;&gt;"",D6&lt;&gt;"",D8&lt;&gt;"",D9&lt;&gt;""),"-",IF(OR($C$5="RA1",$C$5="HRA1"),'Spiral ΔT50 EN &amp; recalculated'!B40,IF(OR($C$5="RAT2",$C$5="HRAT2"),'Spiral ΔT50 EN &amp; recalculated'!G40,IF(OR($C$5="RAT3",$C$5="HRAT3"),'Spiral ΔT50 EN &amp; recalculated'!L40,IF(OR($C$5="RAO2",$C$5="HRAO2"),'Spiral ΔT50 EN &amp; recalculated'!Q40,'Spiral ΔT50 EN &amp; recalculated'!V40))))))</f>
        <v>1286</v>
      </c>
      <c r="D51" s="45">
        <f>IF(OR($C$4=$X$5,$C$4=$X$7),"-",IF(OR(E4&lt;&gt;"",D5&lt;&gt;"",D6&lt;&gt;"",D8&lt;&gt;"",D9&lt;&gt;""),"-",IF(OR($C$5="RA1",$C$5="HRA1"),'Spiral ΔT50 EN &amp; recalculated'!C40,IF(OR($C$5="RAT2",$C$5="HRAT2"),'Spiral ΔT50 EN &amp; recalculated'!H40,IF(OR($C$5="RAT3",$C$5="HRAT3"),'Spiral ΔT50 EN &amp; recalculated'!M40,IF(OR($C$5="RAO2",$C$5="HRAO2"),'Spiral ΔT50 EN &amp; recalculated'!R40,'Spiral ΔT50 EN &amp; recalculated'!W40))))))</f>
        <v>1682</v>
      </c>
      <c r="E51" s="45">
        <f>IF(OR($C$4=$X$5,$C$4=$X$7),"-",IF(OR(E4&lt;&gt;"",D5&lt;&gt;"",D6&lt;&gt;"",D8&lt;&gt;"",D9&lt;&gt;""),"-",IF(OR($C$5="RA1",$C$5="HRA1"),'Spiral ΔT50 EN &amp; recalculated'!D40,IF(OR($C$5="RAT2",$C$5="HRAT2"),'Spiral ΔT50 EN &amp; recalculated'!I40,IF(OR($C$5="RAT3",$C$5="HRAT3"),'Spiral ΔT50 EN &amp; recalculated'!N40,IF(OR($C$5="RAO2",$C$5="HRAO2"),'Spiral ΔT50 EN &amp; recalculated'!S40,'Spiral ΔT50 EN &amp; recalculated'!X40))))))</f>
        <v>1861</v>
      </c>
      <c r="F51" s="45" t="str">
        <f>IF(OR($C$4=$X$5,$C$4=$X$7),"-",IF(OR(E4&lt;&gt;"",D5&lt;&gt;"",D6&lt;&gt;"",D8&lt;&gt;"",D9&lt;&gt;"",$C$6=$Y$6),"-",IF(OR($C$5="RA1",$C$5="HRA1"),'Spiral ΔT50 EN &amp; recalculated'!E40,IF(OR($C$5="RAT2",$C$5="HRAT2"),'Spiral ΔT50 EN &amp; recalculated'!J40,IF(OR($C$5="RAT3",$C$5="HRAT3"),'Spiral ΔT50 EN &amp; recalculated'!O40,IF(OR($C$5="RAO2",$C$5="HRAO2"),'Spiral ΔT50 EN &amp; recalculated'!T40,'Spiral ΔT50 EN &amp; recalculated'!Y40))))))</f>
        <v>-</v>
      </c>
      <c r="G51" s="45" t="str">
        <f>IF(OR($C$4=$X$5,$C$4=$X$7),"-",IF(OR(E4&lt;&gt;"",D5&lt;&gt;"",D6&lt;&gt;"",D8&lt;&gt;"",D9&lt;&gt;"",$C$6=$Y$6),"-",IF(OR($C$5="RA1",$C$5="HRA1"),'Spiral ΔT50 EN &amp; recalculated'!F40,IF(OR($C$5="RAT2",$C$5="HRAT2"),'Spiral ΔT50 EN &amp; recalculated'!K40,IF(OR($C$5="RAT3",$C$5="HRAT3"),'Spiral ΔT50 EN &amp; recalculated'!P40,IF(OR($C$5="RAO2",$C$5="HRAO2"),'Spiral ΔT50 EN &amp; recalculated'!U40,'Spiral ΔT50 EN &amp; recalculated'!Z40))))))</f>
        <v>-</v>
      </c>
      <c r="Z51" s="27">
        <v>82</v>
      </c>
      <c r="AA51" s="27"/>
      <c r="AB51" s="27"/>
    </row>
    <row r="52" spans="2:29" x14ac:dyDescent="0.25">
      <c r="B52" s="21">
        <v>5000</v>
      </c>
      <c r="C52" s="45">
        <f>IF(OR($C$4=$X$5,$C$4=$X$7),"-",IF(OR(E4&lt;&gt;"",D5&lt;&gt;"",D6&lt;&gt;"",D8&lt;&gt;"",D9&lt;&gt;""),"-",IF(OR($C$5="RA1",$C$5="HRA1"),'Spiral ΔT50 EN &amp; recalculated'!B41,IF(OR($C$5="RAT2",$C$5="HRAT2"),'Spiral ΔT50 EN &amp; recalculated'!G41,IF(OR($C$5="RAT3",$C$5="HRAT3"),'Spiral ΔT50 EN &amp; recalculated'!L41,IF(OR($C$5="RAO2",$C$5="HRAO2"),'Spiral ΔT50 EN &amp; recalculated'!Q41,'Spiral ΔT50 EN &amp; recalculated'!V41))))))</f>
        <v>1345</v>
      </c>
      <c r="D52" s="45">
        <f>IF(OR($C$4=$X$5,$C$4=$X$7),"-",IF(OR(E4&lt;&gt;"",D5&lt;&gt;"",D6&lt;&gt;"",D8&lt;&gt;"",D9&lt;&gt;""),"-",IF(OR($C$5="RA1",$C$5="HRA1"),'Spiral ΔT50 EN &amp; recalculated'!C41,IF(OR($C$5="RAT2",$C$5="HRAT2"),'Spiral ΔT50 EN &amp; recalculated'!H41,IF(OR($C$5="RAT3",$C$5="HRAT3"),'Spiral ΔT50 EN &amp; recalculated'!M41,IF(OR($C$5="RAO2",$C$5="HRAO2"),'Spiral ΔT50 EN &amp; recalculated'!R41,'Spiral ΔT50 EN &amp; recalculated'!W41))))))</f>
        <v>1759</v>
      </c>
      <c r="E52" s="45">
        <f>IF(OR($C$4=$X$5,$C$4=$X$7),"-",IF(OR(E4&lt;&gt;"",D5&lt;&gt;"",D6&lt;&gt;"",D8&lt;&gt;"",D9&lt;&gt;""),"-",IF(OR($C$5="RA1",$C$5="HRA1"),'Spiral ΔT50 EN &amp; recalculated'!D41,IF(OR($C$5="RAT2",$C$5="HRAT2"),'Spiral ΔT50 EN &amp; recalculated'!I41,IF(OR($C$5="RAT3",$C$5="HRAT3"),'Spiral ΔT50 EN &amp; recalculated'!N41,IF(OR($C$5="RAO2",$C$5="HRAO2"),'Spiral ΔT50 EN &amp; recalculated'!S41,'Spiral ΔT50 EN &amp; recalculated'!X41))))))</f>
        <v>1946</v>
      </c>
      <c r="F52" s="45" t="str">
        <f>IF(OR($C$4=$X$5,$C$4=$X$7),"-",IF(OR(E4&lt;&gt;"",D5&lt;&gt;"",D6&lt;&gt;"",D8&lt;&gt;"",D9&lt;&gt;"",$C$6=$Y$6),"-",IF(OR($C$5="RA1",$C$5="HRA1"),'Spiral ΔT50 EN &amp; recalculated'!E41,IF(OR($C$5="RAT2",$C$5="HRAT2"),'Spiral ΔT50 EN &amp; recalculated'!J41,IF(OR($C$5="RAT3",$C$5="HRAT3"),'Spiral ΔT50 EN &amp; recalculated'!O41,IF(OR($C$5="RAO2",$C$5="HRAO2"),'Spiral ΔT50 EN &amp; recalculated'!T41,'Spiral ΔT50 EN &amp; recalculated'!Y41))))))</f>
        <v>-</v>
      </c>
      <c r="G52" s="45" t="str">
        <f>IF(OR($C$4=$X$5,$C$4=$X$7),"-",IF(OR(E4&lt;&gt;"",D5&lt;&gt;"",D6&lt;&gt;"",D8&lt;&gt;"",D9&lt;&gt;"",$C$6=$Y$6),"-",IF(OR($C$5="RA1",$C$5="HRA1"),'Spiral ΔT50 EN &amp; recalculated'!F41,IF(OR($C$5="RAT2",$C$5="HRAT2"),'Spiral ΔT50 EN &amp; recalculated'!K41,IF(OR($C$5="RAT3",$C$5="HRAT3"),'Spiral ΔT50 EN &amp; recalculated'!P41,IF(OR($C$5="RAO2",$C$5="HRAO2"),'Spiral ΔT50 EN &amp; recalculated'!U41,'Spiral ΔT50 EN &amp; recalculated'!Z41))))))</f>
        <v>-</v>
      </c>
      <c r="Z52" s="27">
        <v>83</v>
      </c>
      <c r="AA52" s="27"/>
      <c r="AB52" s="27"/>
    </row>
    <row r="53" spans="2:29" x14ac:dyDescent="0.25">
      <c r="B53" s="21">
        <v>5200</v>
      </c>
      <c r="C53" s="45">
        <f>IF(OR($C$4=$X$5,$C$4=$X$7),"-",IF(OR(E4&lt;&gt;"",D5&lt;&gt;"",D6&lt;&gt;"",D8&lt;&gt;"",D9&lt;&gt;""),"-",IF(OR($C$5="RA1",$C$5="HRA1"),'Spiral ΔT50 EN &amp; recalculated'!B42,IF(OR($C$5="RAT2",$C$5="HRAT2"),'Spiral ΔT50 EN &amp; recalculated'!G42,IF(OR($C$5="RAT3",$C$5="HRAT3"),'Spiral ΔT50 EN &amp; recalculated'!L42,IF(OR($C$5="RAO2",$C$5="HRAO2"),'Spiral ΔT50 EN &amp; recalculated'!Q42,'Spiral ΔT50 EN &amp; recalculated'!V42))))))</f>
        <v>1404</v>
      </c>
      <c r="D53" s="45">
        <f>IF(OR($C$4=$X$5,$C$4=$X$7),"-",IF(OR(E4&lt;&gt;"",D5&lt;&gt;"",D6&lt;&gt;"",D8&lt;&gt;"",D9&lt;&gt;""),"-",IF(OR($C$5="RA1",$C$5="HRA1"),'Spiral ΔT50 EN &amp; recalculated'!C42,IF(OR($C$5="RAT2",$C$5="HRAT2"),'Spiral ΔT50 EN &amp; recalculated'!H42,IF(OR($C$5="RAT3",$C$5="HRAT3"),'Spiral ΔT50 EN &amp; recalculated'!M42,IF(OR($C$5="RAO2",$C$5="HRAO2"),'Spiral ΔT50 EN &amp; recalculated'!R42,'Spiral ΔT50 EN &amp; recalculated'!W42))))))</f>
        <v>1836</v>
      </c>
      <c r="E53" s="45">
        <f>IF(OR($C$4=$X$5,$C$4=$X$7),"-",IF(OR(E4&lt;&gt;"",D5&lt;&gt;"",D6&lt;&gt;"",D8&lt;&gt;"",D9&lt;&gt;""),"-",IF(OR($C$5="RA1",$C$5="HRA1"),'Spiral ΔT50 EN &amp; recalculated'!D42,IF(OR($C$5="RAT2",$C$5="HRAT2"),'Spiral ΔT50 EN &amp; recalculated'!I42,IF(OR($C$5="RAT3",$C$5="HRAT3"),'Spiral ΔT50 EN &amp; recalculated'!N42,IF(OR($C$5="RAO2",$C$5="HRAO2"),'Spiral ΔT50 EN &amp; recalculated'!S42,'Spiral ΔT50 EN &amp; recalculated'!X42))))))</f>
        <v>2032</v>
      </c>
      <c r="F53" s="45" t="str">
        <f>IF(OR($C$4=$X$5,$C$4=$X$7),"-",IF(OR(E4&lt;&gt;"",D5&lt;&gt;"",D6&lt;&gt;"",D8&lt;&gt;"",D9&lt;&gt;"",$C$6=$Y$6),"-",IF(OR($C$5="RA1",$C$5="HRA1"),'Spiral ΔT50 EN &amp; recalculated'!E42,IF(OR($C$5="RAT2",$C$5="HRAT2"),'Spiral ΔT50 EN &amp; recalculated'!J42,IF(OR($C$5="RAT3",$C$5="HRAT3"),'Spiral ΔT50 EN &amp; recalculated'!O42,IF(OR($C$5="RAO2",$C$5="HRAO2"),'Spiral ΔT50 EN &amp; recalculated'!T42,'Spiral ΔT50 EN &amp; recalculated'!Y42))))))</f>
        <v>-</v>
      </c>
      <c r="G53" s="45" t="str">
        <f>IF(OR($C$4=$X$5,$C$4=$X$7),"-",IF(OR(E4&lt;&gt;"",D5&lt;&gt;"",D6&lt;&gt;"",D8&lt;&gt;"",D9&lt;&gt;"",$C$6=$Y$6),"-",IF(OR($C$5="RA1",$C$5="HRA1"),'Spiral ΔT50 EN &amp; recalculated'!F42,IF(OR($C$5="RAT2",$C$5="HRAT2"),'Spiral ΔT50 EN &amp; recalculated'!K42,IF(OR($C$5="RAT3",$C$5="HRAT3"),'Spiral ΔT50 EN &amp; recalculated'!P42,IF(OR($C$5="RAO2",$C$5="HRAO2"),'Spiral ΔT50 EN &amp; recalculated'!U42,'Spiral ΔT50 EN &amp; recalculated'!Z42))))))</f>
        <v>-</v>
      </c>
      <c r="Z53" s="27">
        <v>84</v>
      </c>
      <c r="AA53" s="27"/>
      <c r="AB53" s="27"/>
    </row>
    <row r="54" spans="2:29" x14ac:dyDescent="0.25">
      <c r="B54" s="21">
        <v>5400</v>
      </c>
      <c r="C54" s="45">
        <f>IF(OR($C$4=$X$5,$C$4=$X$7),"-",IF(OR(E4&lt;&gt;"",D5&lt;&gt;"",D6&lt;&gt;"",D8&lt;&gt;"",D9&lt;&gt;""),"-",IF(OR($C$5="RA1",$C$5="HRA1"),'Spiral ΔT50 EN &amp; recalculated'!B43,IF(OR($C$5="RAT2",$C$5="HRAT2"),'Spiral ΔT50 EN &amp; recalculated'!G43,IF(OR($C$5="RAT3",$C$5="HRAT3"),'Spiral ΔT50 EN &amp; recalculated'!L43,IF(OR($C$5="RAO2",$C$5="HRAO2"),'Spiral ΔT50 EN &amp; recalculated'!Q43,'Spiral ΔT50 EN &amp; recalculated'!V43))))))</f>
        <v>1463</v>
      </c>
      <c r="D54" s="45">
        <f>IF(OR($C$4=$X$5,$C$4=$X$7),"-",IF(OR(E4&lt;&gt;"",D5&lt;&gt;"",D6&lt;&gt;"",D8&lt;&gt;"",D9&lt;&gt;""),"-",IF(OR($C$5="RA1",$C$5="HRA1"),'Spiral ΔT50 EN &amp; recalculated'!C43,IF(OR($C$5="RAT2",$C$5="HRAT2"),'Spiral ΔT50 EN &amp; recalculated'!H43,IF(OR($C$5="RAT3",$C$5="HRAT3"),'Spiral ΔT50 EN &amp; recalculated'!M43,IF(OR($C$5="RAO2",$C$5="HRAO2"),'Spiral ΔT50 EN &amp; recalculated'!R43,'Spiral ΔT50 EN &amp; recalculated'!W43))))))</f>
        <v>1913</v>
      </c>
      <c r="E54" s="45">
        <f>IF(OR($C$4=$X$5,$C$4=$X$7),"-",IF(OR(E4&lt;&gt;"",D5&lt;&gt;"",D6&lt;&gt;"",D8&lt;&gt;"",D9&lt;&gt;""),"-",IF(OR($C$5="RA1",$C$5="HRA1"),'Spiral ΔT50 EN &amp; recalculated'!D43,IF(OR($C$5="RAT2",$C$5="HRAT2"),'Spiral ΔT50 EN &amp; recalculated'!I43,IF(OR($C$5="RAT3",$C$5="HRAT3"),'Spiral ΔT50 EN &amp; recalculated'!N43,IF(OR($C$5="RAO2",$C$5="HRAO2"),'Spiral ΔT50 EN &amp; recalculated'!S43,'Spiral ΔT50 EN &amp; recalculated'!X43))))))</f>
        <v>2117</v>
      </c>
      <c r="F54" s="45" t="str">
        <f>IF(OR($C$4=$X$5,$C$4=$X$7),"-",IF(OR(E4&lt;&gt;"",D5&lt;&gt;"",D6&lt;&gt;"",D8&lt;&gt;"",D9&lt;&gt;"",$C$6=$Y$6),"-",IF(OR($C$5="RA1",$C$5="HRA1"),'Spiral ΔT50 EN &amp; recalculated'!E43,IF(OR($C$5="RAT2",$C$5="HRAT2"),'Spiral ΔT50 EN &amp; recalculated'!J43,IF(OR($C$5="RAT3",$C$5="HRAT3"),'Spiral ΔT50 EN &amp; recalculated'!O43,IF(OR($C$5="RAO2",$C$5="HRAO2"),'Spiral ΔT50 EN &amp; recalculated'!T43,'Spiral ΔT50 EN &amp; recalculated'!Y43))))))</f>
        <v>-</v>
      </c>
      <c r="G54" s="45" t="str">
        <f>IF(OR($C$4=$X$5,$C$4=$X$7),"-",IF(OR(E4&lt;&gt;"",D5&lt;&gt;"",D6&lt;&gt;"",D8&lt;&gt;"",D9&lt;&gt;"",$C$6=$Y$6),"-",IF(OR($C$5="RA1",$C$5="HRA1"),'Spiral ΔT50 EN &amp; recalculated'!F43,IF(OR($C$5="RAT2",$C$5="HRAT2"),'Spiral ΔT50 EN &amp; recalculated'!K43,IF(OR($C$5="RAT3",$C$5="HRAT3"),'Spiral ΔT50 EN &amp; recalculated'!P43,IF(OR($C$5="RAO2",$C$5="HRAO2"),'Spiral ΔT50 EN &amp; recalculated'!U43,'Spiral ΔT50 EN &amp; recalculated'!Z43))))))</f>
        <v>-</v>
      </c>
      <c r="Z54" s="27">
        <v>85</v>
      </c>
      <c r="AA54" s="27"/>
      <c r="AB54" s="27"/>
    </row>
    <row r="55" spans="2:29" x14ac:dyDescent="0.25">
      <c r="B55" s="21">
        <v>5600</v>
      </c>
      <c r="C55" s="45">
        <f>IF(OR($C$4=$X$5,$C$4=$X$7),"-",IF(OR(E4&lt;&gt;"",D5&lt;&gt;"",D6&lt;&gt;"",D8&lt;&gt;"",D9&lt;&gt;""),"-",IF(OR($C$5="RA1",$C$5="HRA1"),'Spiral ΔT50 EN &amp; recalculated'!B44,IF(OR($C$5="RAT2",$C$5="HRAT2"),'Spiral ΔT50 EN &amp; recalculated'!G44,IF(OR($C$5="RAT3",$C$5="HRAT3"),'Spiral ΔT50 EN &amp; recalculated'!L44,IF(OR($C$5="RAO2",$C$5="HRAO2"),'Spiral ΔT50 EN &amp; recalculated'!Q44,'Spiral ΔT50 EN &amp; recalculated'!V44))))))</f>
        <v>1522</v>
      </c>
      <c r="D55" s="45">
        <f>IF(OR($C$4=$X$5,$C$4=$X$7),"-",IF(OR(E4&lt;&gt;"",D5&lt;&gt;"",D6&lt;&gt;"",D8&lt;&gt;"",D9&lt;&gt;""),"-",IF(OR($C$5="RA1",$C$5="HRA1"),'Spiral ΔT50 EN &amp; recalculated'!C44,IF(OR($C$5="RAT2",$C$5="HRAT2"),'Spiral ΔT50 EN &amp; recalculated'!H44,IF(OR($C$5="RAT3",$C$5="HRAT3"),'Spiral ΔT50 EN &amp; recalculated'!M44,IF(OR($C$5="RAO2",$C$5="HRAO2"),'Spiral ΔT50 EN &amp; recalculated'!R44,'Spiral ΔT50 EN &amp; recalculated'!W44))))))</f>
        <v>1991</v>
      </c>
      <c r="E55" s="45">
        <f>IF(OR($C$4=$X$5,$C$4=$X$7),"-",IF(OR(E4&lt;&gt;"",D5&lt;&gt;"",D6&lt;&gt;"",D8&lt;&gt;"",D9&lt;&gt;""),"-",IF(OR($C$5="RA1",$C$5="HRA1"),'Spiral ΔT50 EN &amp; recalculated'!D44,IF(OR($C$5="RAT2",$C$5="HRAT2"),'Spiral ΔT50 EN &amp; recalculated'!I44,IF(OR($C$5="RAT3",$C$5="HRAT3"),'Spiral ΔT50 EN &amp; recalculated'!N44,IF(OR($C$5="RAO2",$C$5="HRAO2"),'Spiral ΔT50 EN &amp; recalculated'!S44,'Spiral ΔT50 EN &amp; recalculated'!X44))))))</f>
        <v>2203</v>
      </c>
      <c r="F55" s="45" t="str">
        <f>IF(OR($C$4=$X$5,$C$4=$X$7),"-",IF(OR(E4&lt;&gt;"",D5&lt;&gt;"",D6&lt;&gt;"",D8&lt;&gt;"",D9&lt;&gt;"",$C$6=$Y$6),"-",IF(OR($C$5="RA1",$C$5="HRA1"),'Spiral ΔT50 EN &amp; recalculated'!E44,IF(OR($C$5="RAT2",$C$5="HRAT2"),'Spiral ΔT50 EN &amp; recalculated'!J44,IF(OR($C$5="RAT3",$C$5="HRAT3"),'Spiral ΔT50 EN &amp; recalculated'!O44,IF(OR($C$5="RAO2",$C$5="HRAO2"),'Spiral ΔT50 EN &amp; recalculated'!T44,'Spiral ΔT50 EN &amp; recalculated'!Y44))))))</f>
        <v>-</v>
      </c>
      <c r="G55" s="45" t="str">
        <f>IF(OR($C$4=$X$5,$C$4=$X$7),"-",IF(OR(E4&lt;&gt;"",D5&lt;&gt;"",D6&lt;&gt;"",D8&lt;&gt;"",D9&lt;&gt;"",$C$6=$Y$6),"-",IF(OR($C$5="RA1",$C$5="HRA1"),'Spiral ΔT50 EN &amp; recalculated'!F44,IF(OR($C$5="RAT2",$C$5="HRAT2"),'Spiral ΔT50 EN &amp; recalculated'!K44,IF(OR($C$5="RAT3",$C$5="HRAT3"),'Spiral ΔT50 EN &amp; recalculated'!P44,IF(OR($C$5="RAO2",$C$5="HRAO2"),'Spiral ΔT50 EN &amp; recalculated'!U44,'Spiral ΔT50 EN &amp; recalculated'!Z44))))))</f>
        <v>-</v>
      </c>
      <c r="Z55" s="27">
        <v>86</v>
      </c>
      <c r="AA55" s="27"/>
      <c r="AB55" s="27"/>
    </row>
    <row r="56" spans="2:29" x14ac:dyDescent="0.25">
      <c r="B56" s="21">
        <v>5800</v>
      </c>
      <c r="C56" s="45">
        <f>IF(OR($C$4=$X$5,$C$4=$X$7),"-",IF(OR(E4&lt;&gt;"",D5&lt;&gt;"",D6&lt;&gt;"",D8&lt;&gt;"",D9&lt;&gt;""),"-",IF(OR($C$5="RA1",$C$5="HRA1"),'Spiral ΔT50 EN &amp; recalculated'!B45,IF(OR($C$5="RAT2",$C$5="HRAT2"),'Spiral ΔT50 EN &amp; recalculated'!G45,IF(OR($C$5="RAT3",$C$5="HRAT3"),'Spiral ΔT50 EN &amp; recalculated'!L45,IF(OR($C$5="RAO2",$C$5="HRAO2"),'Spiral ΔT50 EN &amp; recalculated'!Q45,'Spiral ΔT50 EN &amp; recalculated'!V45))))))</f>
        <v>1582</v>
      </c>
      <c r="D56" s="45">
        <f>IF(OR($C$4=$X$5,$C$4=$X$7),"-",IF(OR(E4&lt;&gt;"",D5&lt;&gt;"",D6&lt;&gt;"",D8&lt;&gt;"",D9&lt;&gt;""),"-",IF(OR($C$5="RA1",$C$5="HRA1"),'Spiral ΔT50 EN &amp; recalculated'!C45,IF(OR($C$5="RAT2",$C$5="HRAT2"),'Spiral ΔT50 EN &amp; recalculated'!H45,IF(OR($C$5="RAT3",$C$5="HRAT3"),'Spiral ΔT50 EN &amp; recalculated'!M45,IF(OR($C$5="RAO2",$C$5="HRAO2"),'Spiral ΔT50 EN &amp; recalculated'!R45,'Spiral ΔT50 EN &amp; recalculated'!W45))))))</f>
        <v>2069</v>
      </c>
      <c r="E56" s="45">
        <f>IF(OR($C$4=$X$5,$C$4=$X$7),"-",IF(OR(E4&lt;&gt;"",D5&lt;&gt;"",D6&lt;&gt;"",D8&lt;&gt;"",D9&lt;&gt;""),"-",IF(OR($C$5="RA1",$C$5="HRA1"),'Spiral ΔT50 EN &amp; recalculated'!D45,IF(OR($C$5="RAT2",$C$5="HRAT2"),'Spiral ΔT50 EN &amp; recalculated'!I45,IF(OR($C$5="RAT3",$C$5="HRAT3"),'Spiral ΔT50 EN &amp; recalculated'!N45,IF(OR($C$5="RAO2",$C$5="HRAO2"),'Spiral ΔT50 EN &amp; recalculated'!S45,'Spiral ΔT50 EN &amp; recalculated'!X45))))))</f>
        <v>2290</v>
      </c>
      <c r="F56" s="45" t="str">
        <f>IF(OR($C$4=$X$5,$C$4=$X$7),"-",IF(OR(E4&lt;&gt;"",D5&lt;&gt;"",D6&lt;&gt;"",D8&lt;&gt;"",D9&lt;&gt;"",$C$6=$Y$6),"-",IF(OR($C$5="RA1",$C$5="HRA1"),'Spiral ΔT50 EN &amp; recalculated'!E45,IF(OR($C$5="RAT2",$C$5="HRAT2"),'Spiral ΔT50 EN &amp; recalculated'!J45,IF(OR($C$5="RAT3",$C$5="HRAT3"),'Spiral ΔT50 EN &amp; recalculated'!O45,IF(OR($C$5="RAO2",$C$5="HRAO2"),'Spiral ΔT50 EN &amp; recalculated'!T45,'Spiral ΔT50 EN &amp; recalculated'!Y45))))))</f>
        <v>-</v>
      </c>
      <c r="G56" s="45" t="str">
        <f>IF(OR($C$4=$X$5,$C$4=$X$7),"-",IF(OR(E4&lt;&gt;"",D5&lt;&gt;"",D6&lt;&gt;"",D8&lt;&gt;"",D9&lt;&gt;"",$C$6=$Y$6),"-",IF(OR($C$5="RA1",$C$5="HRA1"),'Spiral ΔT50 EN &amp; recalculated'!F45,IF(OR($C$5="RAT2",$C$5="HRAT2"),'Spiral ΔT50 EN &amp; recalculated'!K45,IF(OR($C$5="RAT3",$C$5="HRAT3"),'Spiral ΔT50 EN &amp; recalculated'!P45,IF(OR($C$5="RAO2",$C$5="HRAO2"),'Spiral ΔT50 EN &amp; recalculated'!U45,'Spiral ΔT50 EN &amp; recalculated'!Z45))))))</f>
        <v>-</v>
      </c>
      <c r="Z56" s="27">
        <v>87</v>
      </c>
      <c r="AA56" s="27"/>
      <c r="AB56" s="27"/>
    </row>
    <row r="57" spans="2:29" x14ac:dyDescent="0.25">
      <c r="B57" s="21">
        <v>6000</v>
      </c>
      <c r="C57" s="45">
        <f>IF(OR($C$4=$X$5,$C$4=$X$7),"-",IF(OR(E4&lt;&gt;"",D5&lt;&gt;"",D6&lt;&gt;"",D8&lt;&gt;"",D9&lt;&gt;""),"-",IF(OR($C$5="RA1",$C$5="HRA1"),'Spiral ΔT50 EN &amp; recalculated'!B46,IF(OR($C$5="RAT2",$C$5="HRAT2"),'Spiral ΔT50 EN &amp; recalculated'!G46,IF(OR($C$5="RAT3",$C$5="HRAT3"),'Spiral ΔT50 EN &amp; recalculated'!L46,IF(OR($C$5="RAO2",$C$5="HRAO2"),'Spiral ΔT50 EN &amp; recalculated'!Q46,'Spiral ΔT50 EN &amp; recalculated'!V46))))))</f>
        <v>1641</v>
      </c>
      <c r="D57" s="45">
        <f>IF(OR($C$4=$X$5,$C$4=$X$7),"-",IF(OR(E4&lt;&gt;"",D5&lt;&gt;"",D6&lt;&gt;"",D8&lt;&gt;"",D9&lt;&gt;""),"-",IF(OR($C$5="RA1",$C$5="HRA1"),'Spiral ΔT50 EN &amp; recalculated'!C46,IF(OR($C$5="RAT2",$C$5="HRAT2"),'Spiral ΔT50 EN &amp; recalculated'!H46,IF(OR($C$5="RAT3",$C$5="HRAT3"),'Spiral ΔT50 EN &amp; recalculated'!M46,IF(OR($C$5="RAO2",$C$5="HRAO2"),'Spiral ΔT50 EN &amp; recalculated'!R46,'Spiral ΔT50 EN &amp; recalculated'!W46))))))</f>
        <v>2147</v>
      </c>
      <c r="E57" s="45">
        <f>IF(OR($C$4=$X$5,$C$4=$X$7),"-",IF(OR(E4&lt;&gt;"",D5&lt;&gt;"",D6&lt;&gt;"",D8&lt;&gt;"",D9&lt;&gt;""),"-",IF(OR($C$5="RA1",$C$5="HRA1"),'Spiral ΔT50 EN &amp; recalculated'!D46,IF(OR($C$5="RAT2",$C$5="HRAT2"),'Spiral ΔT50 EN &amp; recalculated'!I46,IF(OR($C$5="RAT3",$C$5="HRAT3"),'Spiral ΔT50 EN &amp; recalculated'!N46,IF(OR($C$5="RAO2",$C$5="HRAO2"),'Spiral ΔT50 EN &amp; recalculated'!S46,'Spiral ΔT50 EN &amp; recalculated'!X46))))))</f>
        <v>2376</v>
      </c>
      <c r="F57" s="45" t="str">
        <f>IF(OR($C$4=$X$5,$C$4=$X$7),"-",IF(OR(E4&lt;&gt;"",D5&lt;&gt;"",D6&lt;&gt;"",D8&lt;&gt;"",D9&lt;&gt;"",$C$6=$Y$6),"-",IF(OR($C$5="RA1",$C$5="HRA1"),'Spiral ΔT50 EN &amp; recalculated'!E46,IF(OR($C$5="RAT2",$C$5="HRAT2"),'Spiral ΔT50 EN &amp; recalculated'!J46,IF(OR($C$5="RAT3",$C$5="HRAT3"),'Spiral ΔT50 EN &amp; recalculated'!O46,IF(OR($C$5="RAO2",$C$5="HRAO2"),'Spiral ΔT50 EN &amp; recalculated'!T46,'Spiral ΔT50 EN &amp; recalculated'!Y46))))))</f>
        <v>-</v>
      </c>
      <c r="G57" s="45" t="str">
        <f>IF(OR($C$4=$X$5,$C$4=$X$7),"-",IF(OR(E4&lt;&gt;"",D5&lt;&gt;"",D6&lt;&gt;"",D8&lt;&gt;"",D9&lt;&gt;"",$C$6=$Y$6),"-",IF(OR($C$5="RA1",$C$5="HRA1"),'Spiral ΔT50 EN &amp; recalculated'!F46,IF(OR($C$5="RAT2",$C$5="HRAT2"),'Spiral ΔT50 EN &amp; recalculated'!K46,IF(OR($C$5="RAT3",$C$5="HRAT3"),'Spiral ΔT50 EN &amp; recalculated'!P46,IF(OR($C$5="RAO2",$C$5="HRAO2"),'Spiral ΔT50 EN &amp; recalculated'!U46,'Spiral ΔT50 EN &amp; recalculated'!Z46))))))</f>
        <v>-</v>
      </c>
      <c r="Z57" s="27">
        <v>88</v>
      </c>
      <c r="AA57" s="27"/>
      <c r="AB57" s="27"/>
    </row>
    <row r="58" spans="2:29" ht="5.0999999999999996" customHeight="1" x14ac:dyDescent="0.25">
      <c r="B58" s="17"/>
      <c r="D58" s="18"/>
      <c r="Z58" s="27">
        <v>89</v>
      </c>
      <c r="AA58" s="27"/>
      <c r="AB58" s="27"/>
    </row>
    <row r="59" spans="2:29" s="33" customFormat="1" ht="5.0999999999999996" customHeight="1" x14ac:dyDescent="0.25">
      <c r="B59" s="34"/>
      <c r="D59" s="35"/>
      <c r="Z59" s="36">
        <v>89</v>
      </c>
      <c r="AA59" s="36"/>
      <c r="AB59" s="36"/>
      <c r="AC59" s="36"/>
    </row>
    <row r="60" spans="2:29" s="33" customFormat="1" ht="79.5" customHeight="1" x14ac:dyDescent="0.25">
      <c r="B60" s="64" t="str">
        <f>IF(AJ4="*",AK4,"")</f>
        <v>* For ikke-standard temperatursæt gælder følgende:
Hvis vandets middeltemperatur er under 50 °C, kan varmeydelsen ved lave temperatursæt muligvis afvige ift. til beregningen med den gældende formel. Inde i radiatoren er den nominelle vandgennemstrømning lav, og varmelegemet opvarmes ikke i hele volumen. Dette kan reducere varmeydelsen. Det kan kun konstateres ved måling i laboratoriet. Ved større projekter anbefaler vi, at man kontrollerer varmeydelsen på en repræsentativ prøve.</v>
      </c>
      <c r="C60" s="64"/>
      <c r="D60" s="64"/>
      <c r="E60" s="64"/>
      <c r="F60" s="64"/>
      <c r="G60" s="64"/>
      <c r="Z60" s="36">
        <v>90</v>
      </c>
      <c r="AA60" s="36"/>
      <c r="AB60" s="36"/>
      <c r="AC60" s="36"/>
    </row>
    <row r="61" spans="2:29" s="33" customFormat="1" ht="67.5" customHeight="1" x14ac:dyDescent="0.25">
      <c r="B61" s="64" t="str">
        <f>IF(AJ5="**",AL4,"")</f>
        <v/>
      </c>
      <c r="C61" s="64"/>
      <c r="D61" s="64"/>
      <c r="E61" s="64"/>
      <c r="F61" s="64"/>
      <c r="G61" s="64"/>
      <c r="Z61" s="36">
        <v>91</v>
      </c>
      <c r="AA61" s="36"/>
      <c r="AB61" s="36"/>
      <c r="AC61" s="36"/>
    </row>
    <row r="62" spans="2:29" s="33" customFormat="1" ht="13.5" customHeight="1" x14ac:dyDescent="0.25">
      <c r="B62" s="44" t="s">
        <v>58</v>
      </c>
      <c r="C62" s="37"/>
      <c r="D62" s="37"/>
      <c r="E62" s="37"/>
      <c r="F62" s="37"/>
      <c r="G62" s="38"/>
      <c r="Z62" s="36">
        <v>92</v>
      </c>
      <c r="AA62" s="36"/>
      <c r="AB62" s="36"/>
      <c r="AC62" s="36"/>
    </row>
    <row r="63" spans="2:29" x14ac:dyDescent="0.25">
      <c r="Z63" s="27">
        <v>94</v>
      </c>
      <c r="AA63" s="27"/>
      <c r="AB63" s="27"/>
    </row>
    <row r="64" spans="2:29" x14ac:dyDescent="0.25">
      <c r="Z64" s="27">
        <v>95</v>
      </c>
      <c r="AA64" s="27"/>
      <c r="AB64" s="27"/>
    </row>
  </sheetData>
  <sheetProtection algorithmName="SHA-512" hashValue="WPG9bznq29meIbC1/Y5dlaRXmjSq/Po/NVd1s/5DjTMWYdIi3fIce+wEId2AUASSxY9eRf1MTaUdCRKMYRZuOw==" saltValue="9/lhUZGj/S3W0b8tQ0UEeg==" spinCount="100000" sheet="1" objects="1" scenarios="1"/>
  <dataConsolidate/>
  <mergeCells count="9">
    <mergeCell ref="B61:G61"/>
    <mergeCell ref="B60:G60"/>
    <mergeCell ref="AK4:AK14"/>
    <mergeCell ref="AL4:AL14"/>
    <mergeCell ref="C3:D3"/>
    <mergeCell ref="AC13:AG13"/>
    <mergeCell ref="C16:G16"/>
    <mergeCell ref="C13:G13"/>
    <mergeCell ref="C4:D4"/>
  </mergeCells>
  <phoneticPr fontId="1" type="noConversion"/>
  <conditionalFormatting sqref="B17:B57">
    <cfRule type="expression" dxfId="8" priority="11">
      <formula>AND($B17=$G$5,$G$4&lt;&gt;"none")</formula>
    </cfRule>
  </conditionalFormatting>
  <conditionalFormatting sqref="C13:G13">
    <cfRule type="expression" dxfId="7" priority="13">
      <formula>$G$4&lt;&gt;$AD$4</formula>
    </cfRule>
  </conditionalFormatting>
  <conditionalFormatting sqref="C14:G14">
    <cfRule type="expression" dxfId="6" priority="10">
      <formula>AC$14=$G$4</formula>
    </cfRule>
  </conditionalFormatting>
  <conditionalFormatting sqref="C17:G57">
    <cfRule type="expression" dxfId="5" priority="20">
      <formula>AND($B17=$G$5,$G$4=AC$14,C17="-")</formula>
    </cfRule>
    <cfRule type="expression" dxfId="4" priority="21">
      <formula>AND($B17=$G$5,$G$4=AC$14)</formula>
    </cfRule>
  </conditionalFormatting>
  <conditionalFormatting sqref="F4">
    <cfRule type="cellIs" dxfId="3" priority="4" operator="equal">
      <formula>"Nulstil værdien"</formula>
    </cfRule>
  </conditionalFormatting>
  <conditionalFormatting sqref="F5">
    <cfRule type="cellIs" dxfId="2" priority="5" operator="equal">
      <formula>#REF!</formula>
    </cfRule>
  </conditionalFormatting>
  <conditionalFormatting sqref="G4">
    <cfRule type="cellIs" dxfId="1" priority="2" operator="equal">
      <formula>"-"</formula>
    </cfRule>
  </conditionalFormatting>
  <conditionalFormatting sqref="G5">
    <cfRule type="expression" dxfId="0" priority="1">
      <formula>G4="-"</formula>
    </cfRule>
  </conditionalFormatting>
  <dataValidations xWindow="307" yWindow="401" count="9">
    <dataValidation type="list" allowBlank="1" showInputMessage="1" showErrorMessage="1" errorTitle="ROLL-UP MENU" error="Use roll-up menu please" sqref="C5" xr:uid="{68A3F77C-FD41-4CE1-932B-5D9202D785E5}">
      <formula1>$AF$4:$AF$8</formula1>
    </dataValidation>
    <dataValidation type="list" allowBlank="1" showInputMessage="1" showErrorMessage="1" errorTitle="ROLL-UP MENU" error="Use roll-up menu please" sqref="C6" xr:uid="{D095C300-C79C-402F-82D0-17D9F3E09229}">
      <formula1>$Y$4:$Y$6</formula1>
    </dataValidation>
    <dataValidation type="list" allowBlank="1" showErrorMessage="1" errorTitle="ROLL-UP MENU" error="Use roll-up menu please" promptTitle="Select / Vyber" prompt="Select diameter from roll-up menu_x000a_Vyber průměr z rolovacího menu" sqref="G4" xr:uid="{118E87F6-0FB9-48E9-9551-C23FFC4EC5C8}">
      <formula1>$AC$4:$AC$9</formula1>
    </dataValidation>
    <dataValidation allowBlank="1" showInputMessage="1" showErrorMessage="1" errorTitle="ROLL-UP MENU" error="Use roll-up menu" sqref="G2" xr:uid="{0B5D1CDD-BD0E-4D7E-AB2F-ED13C0650E04}"/>
    <dataValidation type="list" allowBlank="1" showInputMessage="1" showErrorMessage="1" errorTitle="ROLL-UP MENU" error="Use roll-up menu please" sqref="C8" xr:uid="{3F17FCAA-9191-4721-9CCB-E38F1B4644E2}">
      <formula1>$Z$4:$Z$64</formula1>
    </dataValidation>
    <dataValidation type="list" allowBlank="1" showInputMessage="1" showErrorMessage="1" errorTitle="ROLL-UP MENU" error="Use roll-up menu please" sqref="C9" xr:uid="{EC0972E0-D92A-4EB7-88FD-FFE2FD288C4E}">
      <formula1>$AA$4:$AA$44</formula1>
    </dataValidation>
    <dataValidation type="list" allowBlank="1" showInputMessage="1" showErrorMessage="1" errorTitle="ROLL-UP MENU" error="Use roll-up menu please" sqref="C10" xr:uid="{C21537FD-04DB-4B96-84BD-7854CF392FDA}">
      <formula1>$AB$4:$AB$39</formula1>
    </dataValidation>
    <dataValidation type="list" allowBlank="1" showInputMessage="1" showErrorMessage="1" errorTitle="ROLL-UP MENU" error="Use roll-up menu please" sqref="C4:D4" xr:uid="{9AAC1B97-1476-49B5-9900-67917976AB4C}">
      <formula1>$X$4:$X$7</formula1>
    </dataValidation>
    <dataValidation type="list" allowBlank="1" showInputMessage="1" showErrorMessage="1" errorTitle="ROLL-UP MENU" error="Use roll-up menu please" sqref="G5" xr:uid="{BB5D4BED-8826-40EE-9932-988279B7024F}">
      <formula1>IF($G$4=$AD$4,$AD$4,$B$17:$B$57)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A9A27-7B65-4721-8D59-1C29B58834E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92F1-04FE-4BE7-9EF2-7845A765BA56}">
  <sheetPr codeName="List2">
    <pageSetUpPr fitToPage="1"/>
  </sheetPr>
  <dimension ref="A1:BF139"/>
  <sheetViews>
    <sheetView topLeftCell="CA1" zoomScale="55" zoomScaleNormal="55" workbookViewId="0">
      <selection sqref="A1:BZ1048576"/>
    </sheetView>
  </sheetViews>
  <sheetFormatPr defaultColWidth="9.140625" defaultRowHeight="15" x14ac:dyDescent="0.25"/>
  <cols>
    <col min="1" max="1" width="19.140625" style="46" hidden="1" customWidth="1"/>
    <col min="2" max="26" width="9.7109375" style="46" hidden="1" customWidth="1"/>
    <col min="27" max="27" width="9.140625" style="46" hidden="1" customWidth="1"/>
    <col min="28" max="28" width="30.28515625" style="47" hidden="1" customWidth="1"/>
    <col min="29" max="29" width="9.140625" style="46" hidden="1" customWidth="1"/>
    <col min="30" max="32" width="0" style="46" hidden="1" customWidth="1"/>
    <col min="33" max="33" width="19.140625" style="46" hidden="1" customWidth="1"/>
    <col min="34" max="58" width="9.7109375" style="46" hidden="1" customWidth="1"/>
    <col min="59" max="78" width="0" style="46" hidden="1" customWidth="1"/>
    <col min="79" max="16384" width="9.140625" style="46"/>
  </cols>
  <sheetData>
    <row r="1" spans="1:58" x14ac:dyDescent="0.25"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</row>
    <row r="2" spans="1:58" x14ac:dyDescent="0.25">
      <c r="A2" s="49" t="s">
        <v>14</v>
      </c>
      <c r="AC2" s="46" t="s">
        <v>23</v>
      </c>
      <c r="AD2" s="46" t="s">
        <v>20</v>
      </c>
      <c r="AE2" s="46" t="s">
        <v>21</v>
      </c>
      <c r="AF2" s="46" t="s">
        <v>22</v>
      </c>
      <c r="AG2" s="49" t="s">
        <v>47</v>
      </c>
    </row>
    <row r="3" spans="1:58" x14ac:dyDescent="0.25">
      <c r="A3" s="50" t="s">
        <v>0</v>
      </c>
      <c r="B3" s="71" t="s">
        <v>2</v>
      </c>
      <c r="C3" s="71"/>
      <c r="D3" s="71"/>
      <c r="E3" s="71"/>
      <c r="F3" s="71"/>
      <c r="G3" s="71" t="s">
        <v>8</v>
      </c>
      <c r="H3" s="71"/>
      <c r="I3" s="71"/>
      <c r="J3" s="71"/>
      <c r="K3" s="71"/>
      <c r="L3" s="71" t="s">
        <v>9</v>
      </c>
      <c r="M3" s="71"/>
      <c r="N3" s="71"/>
      <c r="O3" s="71"/>
      <c r="P3" s="71"/>
      <c r="Q3" s="71" t="s">
        <v>10</v>
      </c>
      <c r="R3" s="71"/>
      <c r="S3" s="71"/>
      <c r="T3" s="71"/>
      <c r="U3" s="71"/>
      <c r="V3" s="71" t="s">
        <v>11</v>
      </c>
      <c r="W3" s="71"/>
      <c r="X3" s="71"/>
      <c r="Y3" s="71"/>
      <c r="Z3" s="71"/>
      <c r="AB3" s="47" t="s">
        <v>15</v>
      </c>
      <c r="AC3" s="46">
        <f>(AD3+AE3)/2-AF3</f>
        <v>40.5</v>
      </c>
      <c r="AD3" s="46">
        <f>'Dynamisk ydelsestabel'!C8</f>
        <v>52</v>
      </c>
      <c r="AE3" s="46">
        <f>'Dynamisk ydelsestabel'!C9</f>
        <v>39</v>
      </c>
      <c r="AF3" s="46">
        <f>'Dynamisk ydelsestabel'!C10</f>
        <v>5</v>
      </c>
      <c r="AG3" s="50" t="s">
        <v>0</v>
      </c>
      <c r="AH3" s="71" t="s">
        <v>2</v>
      </c>
      <c r="AI3" s="71"/>
      <c r="AJ3" s="71"/>
      <c r="AK3" s="71"/>
      <c r="AL3" s="71"/>
      <c r="AM3" s="71" t="s">
        <v>8</v>
      </c>
      <c r="AN3" s="71"/>
      <c r="AO3" s="71"/>
      <c r="AP3" s="71"/>
      <c r="AQ3" s="71"/>
      <c r="AR3" s="71" t="s">
        <v>9</v>
      </c>
      <c r="AS3" s="71"/>
      <c r="AT3" s="71"/>
      <c r="AU3" s="71"/>
      <c r="AV3" s="71"/>
      <c r="AW3" s="71" t="s">
        <v>10</v>
      </c>
      <c r="AX3" s="71"/>
      <c r="AY3" s="71"/>
      <c r="AZ3" s="71"/>
      <c r="BA3" s="71"/>
      <c r="BB3" s="71" t="s">
        <v>11</v>
      </c>
      <c r="BC3" s="71"/>
      <c r="BD3" s="71"/>
      <c r="BE3" s="71"/>
      <c r="BF3" s="71"/>
    </row>
    <row r="4" spans="1:58" x14ac:dyDescent="0.25">
      <c r="A4" s="50" t="s">
        <v>12</v>
      </c>
      <c r="B4" s="52" t="s">
        <v>3</v>
      </c>
      <c r="C4" s="52" t="s">
        <v>4</v>
      </c>
      <c r="D4" s="52" t="s">
        <v>5</v>
      </c>
      <c r="E4" s="52" t="s">
        <v>6</v>
      </c>
      <c r="F4" s="52" t="s">
        <v>7</v>
      </c>
      <c r="G4" s="52" t="s">
        <v>3</v>
      </c>
      <c r="H4" s="52" t="s">
        <v>4</v>
      </c>
      <c r="I4" s="52" t="s">
        <v>5</v>
      </c>
      <c r="J4" s="52" t="s">
        <v>6</v>
      </c>
      <c r="K4" s="52" t="s">
        <v>7</v>
      </c>
      <c r="L4" s="52" t="s">
        <v>3</v>
      </c>
      <c r="M4" s="52" t="s">
        <v>4</v>
      </c>
      <c r="N4" s="52" t="s">
        <v>5</v>
      </c>
      <c r="O4" s="52" t="s">
        <v>6</v>
      </c>
      <c r="P4" s="52" t="s">
        <v>7</v>
      </c>
      <c r="Q4" s="52" t="s">
        <v>3</v>
      </c>
      <c r="R4" s="52" t="s">
        <v>4</v>
      </c>
      <c r="S4" s="52" t="s">
        <v>5</v>
      </c>
      <c r="T4" s="52" t="s">
        <v>6</v>
      </c>
      <c r="U4" s="52" t="s">
        <v>7</v>
      </c>
      <c r="V4" s="52" t="s">
        <v>3</v>
      </c>
      <c r="W4" s="52" t="s">
        <v>4</v>
      </c>
      <c r="X4" s="52" t="s">
        <v>5</v>
      </c>
      <c r="Y4" s="52" t="s">
        <v>6</v>
      </c>
      <c r="Z4" s="52" t="s">
        <v>7</v>
      </c>
      <c r="AG4" s="50" t="s">
        <v>12</v>
      </c>
      <c r="AH4" s="52" t="s">
        <v>3</v>
      </c>
      <c r="AI4" s="52" t="s">
        <v>4</v>
      </c>
      <c r="AJ4" s="52" t="s">
        <v>5</v>
      </c>
      <c r="AK4" s="52" t="s">
        <v>6</v>
      </c>
      <c r="AL4" s="52" t="s">
        <v>7</v>
      </c>
      <c r="AM4" s="52" t="s">
        <v>3</v>
      </c>
      <c r="AN4" s="52" t="s">
        <v>4</v>
      </c>
      <c r="AO4" s="52" t="s">
        <v>5</v>
      </c>
      <c r="AP4" s="52" t="s">
        <v>6</v>
      </c>
      <c r="AQ4" s="52" t="s">
        <v>7</v>
      </c>
      <c r="AR4" s="52" t="s">
        <v>3</v>
      </c>
      <c r="AS4" s="52" t="s">
        <v>4</v>
      </c>
      <c r="AT4" s="52" t="s">
        <v>5</v>
      </c>
      <c r="AU4" s="52" t="s">
        <v>6</v>
      </c>
      <c r="AV4" s="52" t="s">
        <v>7</v>
      </c>
      <c r="AW4" s="52" t="s">
        <v>3</v>
      </c>
      <c r="AX4" s="52" t="s">
        <v>4</v>
      </c>
      <c r="AY4" s="52" t="s">
        <v>5</v>
      </c>
      <c r="AZ4" s="52" t="s">
        <v>6</v>
      </c>
      <c r="BA4" s="52" t="s">
        <v>7</v>
      </c>
      <c r="BB4" s="52" t="s">
        <v>3</v>
      </c>
      <c r="BC4" s="52" t="s">
        <v>4</v>
      </c>
      <c r="BD4" s="52" t="s">
        <v>5</v>
      </c>
      <c r="BE4" s="52" t="s">
        <v>6</v>
      </c>
      <c r="BF4" s="52" t="s">
        <v>7</v>
      </c>
    </row>
    <row r="5" spans="1:58" x14ac:dyDescent="0.25">
      <c r="A5" s="50" t="s">
        <v>1</v>
      </c>
      <c r="B5" s="53">
        <v>1.3062</v>
      </c>
      <c r="C5" s="53">
        <v>1.2930999999999999</v>
      </c>
      <c r="D5" s="53">
        <v>1.2876000000000001</v>
      </c>
      <c r="E5" s="53">
        <v>1.2161999999999999</v>
      </c>
      <c r="F5" s="53">
        <v>1.2170000000000001</v>
      </c>
      <c r="G5" s="53">
        <v>1.2830999999999999</v>
      </c>
      <c r="H5" s="53">
        <v>1.2795000000000001</v>
      </c>
      <c r="I5" s="53">
        <v>1.278</v>
      </c>
      <c r="J5" s="53">
        <v>1.2537</v>
      </c>
      <c r="K5" s="53">
        <v>1.2581</v>
      </c>
      <c r="L5" s="53">
        <v>1.2787999999999999</v>
      </c>
      <c r="M5" s="53">
        <v>1.2736000000000001</v>
      </c>
      <c r="N5" s="53">
        <v>1.2710999999999999</v>
      </c>
      <c r="O5" s="53">
        <v>1.2745</v>
      </c>
      <c r="P5" s="53">
        <v>1.2810999999999999</v>
      </c>
      <c r="Q5" s="53">
        <v>1.2786</v>
      </c>
      <c r="R5" s="53">
        <v>1.2511000000000001</v>
      </c>
      <c r="S5" s="53">
        <v>1.2296</v>
      </c>
      <c r="T5" s="53">
        <v>1.2263999999999999</v>
      </c>
      <c r="U5" s="53">
        <v>1.2298</v>
      </c>
      <c r="V5" s="53">
        <v>1.2511000000000001</v>
      </c>
      <c r="W5" s="53">
        <v>1.2090000000000001</v>
      </c>
      <c r="X5" s="53">
        <v>1.1716</v>
      </c>
      <c r="Y5" s="53">
        <v>1.2364999999999999</v>
      </c>
      <c r="Z5" s="54">
        <v>1.2425999999999999</v>
      </c>
      <c r="AG5" s="50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4"/>
    </row>
    <row r="6" spans="1:58" x14ac:dyDescent="0.25">
      <c r="A6" s="51">
        <v>500</v>
      </c>
      <c r="B6" s="46">
        <f>ROUND(IF(($AE$3-$AF$3)/($AD$3-$AF$3)&gt;=0.7, B52*((($AD$3+$AE$3)/2-$AF$3)/50)^B$5,B52*((($AD$3-$AE$3)/LN(($AD$3-$AF$3)/($AE$3-$AF$3)))/((10)/LN(55/45)))^B$5),0)</f>
        <v>67</v>
      </c>
      <c r="C6" s="46">
        <f t="shared" ref="C6:Z6" si="0">ROUND(IF(($AE$3-$AF$3)/($AD$3-$AF$3)&gt;=0.7, C52*((($AD$3+$AE$3)/2-$AF$3)/50)^C$5,C52*((($AD$3-$AE$3)/LN(($AD$3-$AF$3)/($AE$3-$AF$3)))/((10)/LN(55/45)))^C$5),0)</f>
        <v>86</v>
      </c>
      <c r="D6" s="46">
        <f t="shared" si="0"/>
        <v>93</v>
      </c>
      <c r="E6" s="46">
        <f t="shared" si="0"/>
        <v>96</v>
      </c>
      <c r="F6" s="46">
        <f t="shared" si="0"/>
        <v>98</v>
      </c>
      <c r="G6" s="46">
        <f t="shared" si="0"/>
        <v>108</v>
      </c>
      <c r="H6" s="46">
        <f t="shared" si="0"/>
        <v>141</v>
      </c>
      <c r="I6" s="46">
        <f t="shared" si="0"/>
        <v>156</v>
      </c>
      <c r="J6" s="46">
        <f t="shared" si="0"/>
        <v>171</v>
      </c>
      <c r="K6" s="46">
        <f t="shared" si="0"/>
        <v>183</v>
      </c>
      <c r="L6" s="46">
        <f t="shared" si="0"/>
        <v>148</v>
      </c>
      <c r="M6" s="46">
        <f t="shared" si="0"/>
        <v>198</v>
      </c>
      <c r="N6" s="46">
        <f t="shared" si="0"/>
        <v>220</v>
      </c>
      <c r="O6" s="46">
        <f t="shared" si="0"/>
        <v>234</v>
      </c>
      <c r="P6" s="46">
        <f t="shared" si="0"/>
        <v>255</v>
      </c>
      <c r="Q6" s="46">
        <f t="shared" si="0"/>
        <v>106</v>
      </c>
      <c r="R6" s="46">
        <f t="shared" si="0"/>
        <v>139</v>
      </c>
      <c r="S6" s="46">
        <f t="shared" si="0"/>
        <v>168</v>
      </c>
      <c r="T6" s="46">
        <f t="shared" si="0"/>
        <v>171</v>
      </c>
      <c r="U6" s="46">
        <f t="shared" si="0"/>
        <v>177</v>
      </c>
      <c r="V6" s="46">
        <f t="shared" si="0"/>
        <v>142</v>
      </c>
      <c r="W6" s="46">
        <f t="shared" si="0"/>
        <v>190</v>
      </c>
      <c r="X6" s="46">
        <f t="shared" si="0"/>
        <v>225</v>
      </c>
      <c r="Y6" s="46">
        <f t="shared" si="0"/>
        <v>225</v>
      </c>
      <c r="Z6" s="46">
        <f t="shared" si="0"/>
        <v>255</v>
      </c>
      <c r="AG6" s="51">
        <v>500</v>
      </c>
      <c r="AH6" s="55">
        <f t="shared" ref="AH6:AH46" si="1">(0.86*B6/($AD$3-$AE$3))/(0.86*B52/(75-65))</f>
        <v>0.58301427079707613</v>
      </c>
      <c r="AI6" s="55">
        <f t="shared" ref="AI6:AI46" si="2">(0.86*C6/($AD$3-$AE$3))/(0.86*C52/(75-65))</f>
        <v>0.58829565276875195</v>
      </c>
      <c r="AJ6" s="55">
        <f t="shared" ref="AJ6:AJ46" si="3">(0.86*D6/($AD$3-$AE$3))/(0.86*D52/(75-65))</f>
        <v>0.58542112551932524</v>
      </c>
      <c r="AK6" s="55">
        <f t="shared" ref="AK6:AK46" si="4">(0.86*E6/($AD$3-$AE$3))/(0.86*E52/(75-65))</f>
        <v>0.5979445655559017</v>
      </c>
      <c r="AL6" s="55">
        <f t="shared" ref="AL6:AL46" si="5">(0.86*F6/($AD$3-$AE$3))/(0.86*F52/(75-65))</f>
        <v>0.59475041723562438</v>
      </c>
      <c r="AM6" s="55">
        <f t="shared" ref="AM6:AM46" si="6">(0.86*G6/($AD$3-$AE$3))/(0.86*G52/(75-65))</f>
        <v>0.58628738939254099</v>
      </c>
      <c r="AN6" s="55">
        <f t="shared" ref="AN6:AN46" si="7">(0.86*H6/($AD$3-$AE$3))/(0.86*H52/(75-65))</f>
        <v>0.58548738710682036</v>
      </c>
      <c r="AO6" s="55">
        <f t="shared" ref="AO6:AO46" si="8">(0.86*I6/($AD$3-$AE$3))/(0.86*I52/(75-65))</f>
        <v>0.58608058608058611</v>
      </c>
      <c r="AP6" s="55">
        <f t="shared" ref="AP6:AP46" si="9">(0.86*J6/($AD$3-$AE$3))/(0.86*J52/(75-65))</f>
        <v>0.59171597633136097</v>
      </c>
      <c r="AQ6" s="55">
        <f t="shared" ref="AQ6:AQ46" si="10">(0.86*K6/($AD$3-$AE$3))/(0.86*K52/(75-65))</f>
        <v>0.58850012863390788</v>
      </c>
      <c r="AR6" s="55">
        <f t="shared" ref="AR6:AR46" si="11">(0.86*L6/($AD$3-$AE$3))/(0.86*L52/(75-65))</f>
        <v>0.58577902673606308</v>
      </c>
      <c r="AS6" s="55">
        <f t="shared" ref="AS6:AS46" si="12">(0.86*M6/($AD$3-$AE$3))/(0.86*M52/(75-65))</f>
        <v>0.58874252921411796</v>
      </c>
      <c r="AT6" s="55">
        <f t="shared" ref="AT6:AT46" si="13">(0.86*N6/($AD$3-$AE$3))/(0.86*N52/(75-65))</f>
        <v>0.58770887039683706</v>
      </c>
      <c r="AU6" s="55">
        <f t="shared" ref="AU6:AU46" si="14">(0.86*O6/($AD$3-$AE$3))/(0.86*O52/(75-65))</f>
        <v>0.58794708476237134</v>
      </c>
      <c r="AV6" s="55">
        <f t="shared" ref="AV6:AV46" si="15">(0.86*P6/($AD$3-$AE$3))/(0.86*P52/(75-65))</f>
        <v>0.58711118274123353</v>
      </c>
      <c r="AW6" s="55">
        <f t="shared" ref="AW6:AW46" si="16">(0.86*Q6/($AD$3-$AE$3))/(0.86*Q52/(75-65))</f>
        <v>0.58893796705280987</v>
      </c>
      <c r="AX6" s="55">
        <f t="shared" ref="AX6:AX46" si="17">(0.86*R6/($AD$3-$AE$3))/(0.86*R52/(75-65))</f>
        <v>0.58959513053805868</v>
      </c>
      <c r="AY6" s="55">
        <f t="shared" ref="AY6:AY46" si="18">(0.86*S6/($AD$3-$AE$3))/(0.86*S52/(75-65))</f>
        <v>0.59348229267861874</v>
      </c>
      <c r="AZ6" s="55">
        <f t="shared" ref="AZ6:AZ46" si="19">(0.86*T6/($AD$3-$AE$3))/(0.86*T52/(75-65))</f>
        <v>0.59519665854507486</v>
      </c>
      <c r="BA6" s="55">
        <f t="shared" ref="BA6:BA46" si="20">(0.86*U6/($AD$3-$AE$3))/(0.86*U52/(75-65))</f>
        <v>0.59507799892415281</v>
      </c>
      <c r="BB6" s="55">
        <f t="shared" ref="BB6:BB46" si="21">(0.86*V6/($AD$3-$AE$3))/(0.86*V52/(75-65))</f>
        <v>0.58963977992318073</v>
      </c>
      <c r="BC6" s="55">
        <f t="shared" ref="BC6:BC46" si="22">(0.86*W6/($AD$3-$AE$3))/(0.86*W52/(75-65))</f>
        <v>0.59484674869290244</v>
      </c>
      <c r="BD6" s="55">
        <f t="shared" ref="BD6:BD46" si="23">(0.86*X6/($AD$3-$AE$3))/(0.86*X52/(75-65))</f>
        <v>0.59971213817367663</v>
      </c>
      <c r="BE6" s="55">
        <f t="shared" ref="BE6:BE46" si="24">(0.86*Y6/($AD$3-$AE$3))/(0.86*Y52/(75-65))</f>
        <v>0.59303382928532833</v>
      </c>
      <c r="BF6" s="55">
        <f t="shared" ref="BF6:BF46" si="25">(0.86*Z6/($AD$3-$AE$3))/(0.86*Z52/(75-65))</f>
        <v>0.59171597633136097</v>
      </c>
    </row>
    <row r="7" spans="1:58" x14ac:dyDescent="0.25">
      <c r="A7" s="51">
        <v>600</v>
      </c>
      <c r="B7" s="46">
        <f t="shared" ref="B7:Z7" si="26">ROUND(IF(($AE$3-$AF$3)/($AD$3-$AF$3)&gt;=0.7, B53*((($AD$3+$AE$3)/2-$AF$3)/50)^B$5,B53*((($AD$3-$AE$3)/LN(($AD$3-$AF$3)/($AE$3-$AF$3)))/((10)/LN(55/45)))^B$5),0)</f>
        <v>81</v>
      </c>
      <c r="C7" s="46">
        <f t="shared" si="26"/>
        <v>103</v>
      </c>
      <c r="D7" s="46">
        <f t="shared" si="26"/>
        <v>113</v>
      </c>
      <c r="E7" s="46">
        <f t="shared" si="26"/>
        <v>115</v>
      </c>
      <c r="F7" s="46">
        <f t="shared" si="26"/>
        <v>119</v>
      </c>
      <c r="G7" s="46">
        <f t="shared" si="26"/>
        <v>132</v>
      </c>
      <c r="H7" s="46">
        <f t="shared" si="26"/>
        <v>173</v>
      </c>
      <c r="I7" s="46">
        <f t="shared" si="26"/>
        <v>191</v>
      </c>
      <c r="J7" s="46">
        <f t="shared" si="26"/>
        <v>208</v>
      </c>
      <c r="K7" s="46">
        <f t="shared" si="26"/>
        <v>224</v>
      </c>
      <c r="L7" s="46">
        <f t="shared" si="26"/>
        <v>182</v>
      </c>
      <c r="M7" s="46">
        <f t="shared" si="26"/>
        <v>242</v>
      </c>
      <c r="N7" s="46">
        <f t="shared" si="26"/>
        <v>269</v>
      </c>
      <c r="O7" s="46">
        <f t="shared" si="26"/>
        <v>286</v>
      </c>
      <c r="P7" s="46">
        <f t="shared" si="26"/>
        <v>312</v>
      </c>
      <c r="Q7" s="46">
        <f t="shared" si="26"/>
        <v>128</v>
      </c>
      <c r="R7" s="46">
        <f t="shared" si="26"/>
        <v>169</v>
      </c>
      <c r="S7" s="46">
        <f t="shared" si="26"/>
        <v>204</v>
      </c>
      <c r="T7" s="46">
        <f t="shared" si="26"/>
        <v>203</v>
      </c>
      <c r="U7" s="46">
        <f t="shared" si="26"/>
        <v>217</v>
      </c>
      <c r="V7" s="46">
        <f t="shared" si="26"/>
        <v>172</v>
      </c>
      <c r="W7" s="46">
        <f t="shared" si="26"/>
        <v>231</v>
      </c>
      <c r="X7" s="46">
        <f t="shared" si="26"/>
        <v>273</v>
      </c>
      <c r="Y7" s="46">
        <f t="shared" si="26"/>
        <v>271</v>
      </c>
      <c r="Z7" s="46">
        <f t="shared" si="26"/>
        <v>314</v>
      </c>
      <c r="AG7" s="51">
        <v>600</v>
      </c>
      <c r="AH7" s="55">
        <f t="shared" si="1"/>
        <v>0.5844999278395151</v>
      </c>
      <c r="AI7" s="55">
        <f t="shared" si="2"/>
        <v>0.58322244557062375</v>
      </c>
      <c r="AJ7" s="55">
        <f t="shared" si="3"/>
        <v>0.58652548531091031</v>
      </c>
      <c r="AK7" s="55">
        <f t="shared" si="4"/>
        <v>0.59429988889175989</v>
      </c>
      <c r="AL7" s="55">
        <f t="shared" si="5"/>
        <v>0.5942126682146156</v>
      </c>
      <c r="AM7" s="55">
        <f t="shared" si="6"/>
        <v>0.58726698402811772</v>
      </c>
      <c r="AN7" s="55">
        <f t="shared" si="7"/>
        <v>0.58831530980072089</v>
      </c>
      <c r="AO7" s="55">
        <f t="shared" si="8"/>
        <v>0.58710520248981779</v>
      </c>
      <c r="AP7" s="55">
        <f t="shared" si="9"/>
        <v>0.59029699317469098</v>
      </c>
      <c r="AQ7" s="55">
        <f t="shared" si="10"/>
        <v>0.58908612754766598</v>
      </c>
      <c r="AR7" s="55">
        <f t="shared" si="11"/>
        <v>0.58848255569567054</v>
      </c>
      <c r="AS7" s="55">
        <f t="shared" si="12"/>
        <v>0.58928093116127289</v>
      </c>
      <c r="AT7" s="55">
        <f t="shared" si="13"/>
        <v>0.58843474171214816</v>
      </c>
      <c r="AU7" s="55">
        <f t="shared" si="14"/>
        <v>0.58862876254180607</v>
      </c>
      <c r="AV7" s="55">
        <f t="shared" si="15"/>
        <v>0.58794708476237145</v>
      </c>
      <c r="AW7" s="55">
        <f t="shared" si="16"/>
        <v>0.58712903077840461</v>
      </c>
      <c r="AX7" s="55">
        <f t="shared" si="17"/>
        <v>0.59171597633136086</v>
      </c>
      <c r="AY7" s="55">
        <f t="shared" si="18"/>
        <v>0.59463083335762379</v>
      </c>
      <c r="AZ7" s="55">
        <f t="shared" si="19"/>
        <v>0.59317700343341362</v>
      </c>
      <c r="BA7" s="55">
        <f t="shared" si="20"/>
        <v>0.59445540214770975</v>
      </c>
      <c r="BB7" s="55">
        <f t="shared" si="21"/>
        <v>0.59000085755938603</v>
      </c>
      <c r="BC7" s="55">
        <f t="shared" si="22"/>
        <v>0.59688380145215891</v>
      </c>
      <c r="BD7" s="55">
        <f t="shared" si="23"/>
        <v>0.60163300386764074</v>
      </c>
      <c r="BE7" s="55">
        <f t="shared" si="24"/>
        <v>0.59280972120443176</v>
      </c>
      <c r="BF7" s="55">
        <f t="shared" si="25"/>
        <v>0.59265970197144291</v>
      </c>
    </row>
    <row r="8" spans="1:58" x14ac:dyDescent="0.25">
      <c r="A8" s="51">
        <v>700</v>
      </c>
      <c r="B8" s="46">
        <f t="shared" ref="B8:Z8" si="27">ROUND(IF(($AE$3-$AF$3)/($AD$3-$AF$3)&gt;=0.7, B54*((($AD$3+$AE$3)/2-$AF$3)/50)^B$5,B54*((($AD$3-$AE$3)/LN(($AD$3-$AF$3)/($AE$3-$AF$3)))/((10)/LN(55/45)))^B$5),0)</f>
        <v>95</v>
      </c>
      <c r="C8" s="46">
        <f t="shared" si="27"/>
        <v>121</v>
      </c>
      <c r="D8" s="46">
        <f t="shared" si="27"/>
        <v>132</v>
      </c>
      <c r="E8" s="46">
        <f t="shared" si="27"/>
        <v>135</v>
      </c>
      <c r="F8" s="46">
        <f t="shared" si="27"/>
        <v>141</v>
      </c>
      <c r="G8" s="46">
        <f t="shared" si="27"/>
        <v>156</v>
      </c>
      <c r="H8" s="46">
        <f t="shared" si="27"/>
        <v>205</v>
      </c>
      <c r="I8" s="46">
        <f t="shared" si="27"/>
        <v>226</v>
      </c>
      <c r="J8" s="46">
        <f t="shared" si="27"/>
        <v>247</v>
      </c>
      <c r="K8" s="46">
        <f t="shared" si="27"/>
        <v>266</v>
      </c>
      <c r="L8" s="46">
        <f t="shared" si="27"/>
        <v>215</v>
      </c>
      <c r="M8" s="46">
        <f t="shared" si="27"/>
        <v>286</v>
      </c>
      <c r="N8" s="46">
        <f t="shared" si="27"/>
        <v>318</v>
      </c>
      <c r="O8" s="46">
        <f t="shared" si="27"/>
        <v>338</v>
      </c>
      <c r="P8" s="46">
        <f t="shared" si="27"/>
        <v>369</v>
      </c>
      <c r="Q8" s="46">
        <f t="shared" si="27"/>
        <v>150</v>
      </c>
      <c r="R8" s="46">
        <f t="shared" si="27"/>
        <v>198</v>
      </c>
      <c r="S8" s="46">
        <f t="shared" si="27"/>
        <v>239</v>
      </c>
      <c r="T8" s="46">
        <f t="shared" si="27"/>
        <v>236</v>
      </c>
      <c r="U8" s="46">
        <f t="shared" si="27"/>
        <v>258</v>
      </c>
      <c r="V8" s="46">
        <f t="shared" si="27"/>
        <v>202</v>
      </c>
      <c r="W8" s="46">
        <f t="shared" si="27"/>
        <v>271</v>
      </c>
      <c r="X8" s="46">
        <f t="shared" si="27"/>
        <v>320</v>
      </c>
      <c r="Y8" s="46">
        <f t="shared" si="27"/>
        <v>318</v>
      </c>
      <c r="Z8" s="46">
        <f t="shared" si="27"/>
        <v>374</v>
      </c>
      <c r="AG8" s="51">
        <v>700</v>
      </c>
      <c r="AH8" s="55">
        <f t="shared" si="1"/>
        <v>0.58251831866817916</v>
      </c>
      <c r="AI8" s="55">
        <f t="shared" si="2"/>
        <v>0.58447047458036472</v>
      </c>
      <c r="AJ8" s="55">
        <f t="shared" si="3"/>
        <v>0.58506748221527816</v>
      </c>
      <c r="AK8" s="55">
        <f t="shared" si="4"/>
        <v>0.59613176719950545</v>
      </c>
      <c r="AL8" s="55">
        <f t="shared" si="5"/>
        <v>0.59594251901944206</v>
      </c>
      <c r="AM8" s="55">
        <f t="shared" si="6"/>
        <v>0.58608058608058611</v>
      </c>
      <c r="AN8" s="55">
        <f t="shared" si="7"/>
        <v>0.58884356867926702</v>
      </c>
      <c r="AO8" s="55">
        <f t="shared" si="8"/>
        <v>0.58781455231159363</v>
      </c>
      <c r="AP8" s="55">
        <f t="shared" si="9"/>
        <v>0.59171597633136086</v>
      </c>
      <c r="AQ8" s="55">
        <f t="shared" si="10"/>
        <v>0.59060581502492315</v>
      </c>
      <c r="AR8" s="55">
        <f t="shared" si="11"/>
        <v>0.58761632753460791</v>
      </c>
      <c r="AS8" s="55">
        <f t="shared" si="12"/>
        <v>0.58862876254180607</v>
      </c>
      <c r="AT8" s="55">
        <f t="shared" si="13"/>
        <v>0.58801775147929003</v>
      </c>
      <c r="AU8" s="55">
        <f t="shared" si="14"/>
        <v>0.58737151248164465</v>
      </c>
      <c r="AV8" s="55">
        <f t="shared" si="15"/>
        <v>0.58773403840180938</v>
      </c>
      <c r="AW8" s="55">
        <f t="shared" si="16"/>
        <v>0.58585740230827821</v>
      </c>
      <c r="AX8" s="55">
        <f t="shared" si="17"/>
        <v>0.5902255078771258</v>
      </c>
      <c r="AY8" s="55">
        <f t="shared" si="18"/>
        <v>0.59295647104065086</v>
      </c>
      <c r="AZ8" s="55">
        <f t="shared" si="19"/>
        <v>0.59297227352102411</v>
      </c>
      <c r="BA8" s="55">
        <f t="shared" si="20"/>
        <v>0.59401837312642458</v>
      </c>
      <c r="BB8" s="55">
        <f t="shared" si="21"/>
        <v>0.5902549492293081</v>
      </c>
      <c r="BC8" s="55">
        <f t="shared" si="22"/>
        <v>0.59611535162007001</v>
      </c>
      <c r="BD8" s="55">
        <f t="shared" si="23"/>
        <v>0.60110829341598571</v>
      </c>
      <c r="BE8" s="55">
        <f t="shared" si="24"/>
        <v>0.59358258824407817</v>
      </c>
      <c r="BF8" s="55">
        <f t="shared" si="25"/>
        <v>0.59250809945897986</v>
      </c>
    </row>
    <row r="9" spans="1:58" x14ac:dyDescent="0.25">
      <c r="A9" s="51">
        <v>800</v>
      </c>
      <c r="B9" s="46">
        <f t="shared" ref="B9:Z9" si="28">ROUND(IF(($AE$3-$AF$3)/($AD$3-$AF$3)&gt;=0.7, B55*((($AD$3+$AE$3)/2-$AF$3)/50)^B$5,B55*((($AD$3-$AE$3)/LN(($AD$3-$AF$3)/($AE$3-$AF$3)))/((10)/LN(55/45)))^B$5),0)</f>
        <v>109</v>
      </c>
      <c r="C9" s="46">
        <f t="shared" si="28"/>
        <v>140</v>
      </c>
      <c r="D9" s="46">
        <f t="shared" si="28"/>
        <v>153</v>
      </c>
      <c r="E9" s="46">
        <f t="shared" si="28"/>
        <v>155</v>
      </c>
      <c r="F9" s="46">
        <f t="shared" si="28"/>
        <v>163</v>
      </c>
      <c r="G9" s="46">
        <f t="shared" si="28"/>
        <v>181</v>
      </c>
      <c r="H9" s="46">
        <f t="shared" si="28"/>
        <v>236</v>
      </c>
      <c r="I9" s="46">
        <f t="shared" si="28"/>
        <v>262</v>
      </c>
      <c r="J9" s="46">
        <f t="shared" si="28"/>
        <v>285</v>
      </c>
      <c r="K9" s="46">
        <f t="shared" si="28"/>
        <v>307</v>
      </c>
      <c r="L9" s="46">
        <f t="shared" si="28"/>
        <v>249</v>
      </c>
      <c r="M9" s="46">
        <f t="shared" si="28"/>
        <v>331</v>
      </c>
      <c r="N9" s="46">
        <f t="shared" si="28"/>
        <v>368</v>
      </c>
      <c r="O9" s="46">
        <f t="shared" si="28"/>
        <v>392</v>
      </c>
      <c r="P9" s="46">
        <f t="shared" si="28"/>
        <v>427</v>
      </c>
      <c r="Q9" s="46">
        <f t="shared" si="28"/>
        <v>173</v>
      </c>
      <c r="R9" s="46">
        <f t="shared" si="28"/>
        <v>228</v>
      </c>
      <c r="S9" s="46">
        <f t="shared" si="28"/>
        <v>275</v>
      </c>
      <c r="T9" s="46">
        <f t="shared" si="28"/>
        <v>271</v>
      </c>
      <c r="U9" s="46">
        <f t="shared" si="28"/>
        <v>300</v>
      </c>
      <c r="V9" s="46">
        <f t="shared" si="28"/>
        <v>233</v>
      </c>
      <c r="W9" s="46">
        <f t="shared" si="28"/>
        <v>311</v>
      </c>
      <c r="X9" s="46">
        <f t="shared" si="28"/>
        <v>368</v>
      </c>
      <c r="Y9" s="46">
        <f t="shared" si="28"/>
        <v>370</v>
      </c>
      <c r="Z9" s="46">
        <f t="shared" si="28"/>
        <v>435</v>
      </c>
      <c r="AG9" s="51">
        <v>800</v>
      </c>
      <c r="AH9" s="55">
        <f t="shared" si="1"/>
        <v>0.58368363276125201</v>
      </c>
      <c r="AI9" s="55">
        <f t="shared" si="2"/>
        <v>0.58751940912333711</v>
      </c>
      <c r="AJ9" s="55">
        <f t="shared" si="3"/>
        <v>0.58787366479674152</v>
      </c>
      <c r="AK9" s="55">
        <f t="shared" si="4"/>
        <v>0.59363091476609031</v>
      </c>
      <c r="AL9" s="55">
        <f t="shared" si="5"/>
        <v>0.59536854408649287</v>
      </c>
      <c r="AM9" s="55">
        <f t="shared" si="6"/>
        <v>0.58846478964822158</v>
      </c>
      <c r="AN9" s="55">
        <f t="shared" si="7"/>
        <v>0.58674357316891257</v>
      </c>
      <c r="AO9" s="55">
        <f t="shared" si="8"/>
        <v>0.58834757418905703</v>
      </c>
      <c r="AP9" s="55">
        <f t="shared" si="9"/>
        <v>0.58964703935118135</v>
      </c>
      <c r="AQ9" s="55">
        <f t="shared" si="10"/>
        <v>0.5897948205640513</v>
      </c>
      <c r="AR9" s="55">
        <f t="shared" si="11"/>
        <v>0.58817276689225084</v>
      </c>
      <c r="AS9" s="55">
        <f t="shared" si="12"/>
        <v>0.58904658094941476</v>
      </c>
      <c r="AT9" s="55">
        <f t="shared" si="13"/>
        <v>0.58772329093101439</v>
      </c>
      <c r="AU9" s="55">
        <f t="shared" si="14"/>
        <v>0.58871234193373978</v>
      </c>
      <c r="AV9" s="55">
        <f t="shared" si="15"/>
        <v>0.58758772533370029</v>
      </c>
      <c r="AW9" s="55">
        <f t="shared" si="16"/>
        <v>0.58831530980072089</v>
      </c>
      <c r="AX9" s="55">
        <f t="shared" si="17"/>
        <v>0.59171597633136086</v>
      </c>
      <c r="AY9" s="55">
        <f t="shared" si="18"/>
        <v>0.59387552369023455</v>
      </c>
      <c r="AZ9" s="55">
        <f t="shared" si="19"/>
        <v>0.59390751698444011</v>
      </c>
      <c r="BA9" s="55">
        <f t="shared" si="20"/>
        <v>0.59369495952979368</v>
      </c>
      <c r="BB9" s="55">
        <f t="shared" si="21"/>
        <v>0.59171597633136086</v>
      </c>
      <c r="BC9" s="55">
        <f t="shared" si="22"/>
        <v>0.59554585320081954</v>
      </c>
      <c r="BD9" s="55">
        <f t="shared" si="23"/>
        <v>0.60069373597225073</v>
      </c>
      <c r="BE9" s="55">
        <f t="shared" si="24"/>
        <v>0.59331954266288223</v>
      </c>
      <c r="BF9" s="55">
        <f t="shared" si="25"/>
        <v>0.5923968922995213</v>
      </c>
    </row>
    <row r="10" spans="1:58" x14ac:dyDescent="0.25">
      <c r="A10" s="51">
        <v>900</v>
      </c>
      <c r="B10" s="46">
        <f t="shared" ref="B10:Z10" si="29">ROUND(IF(($AE$3-$AF$3)/($AD$3-$AF$3)&gt;=0.7, B56*((($AD$3+$AE$3)/2-$AF$3)/50)^B$5,B56*((($AD$3-$AE$3)/LN(($AD$3-$AF$3)/($AE$3-$AF$3)))/((10)/LN(55/45)))^B$5),0)</f>
        <v>124</v>
      </c>
      <c r="C10" s="46">
        <f t="shared" si="29"/>
        <v>158</v>
      </c>
      <c r="D10" s="46">
        <f t="shared" si="29"/>
        <v>172</v>
      </c>
      <c r="E10" s="46">
        <f t="shared" si="29"/>
        <v>177</v>
      </c>
      <c r="F10" s="46">
        <f t="shared" si="29"/>
        <v>186</v>
      </c>
      <c r="G10" s="46">
        <f t="shared" si="29"/>
        <v>206</v>
      </c>
      <c r="H10" s="46">
        <f t="shared" si="29"/>
        <v>269</v>
      </c>
      <c r="I10" s="46">
        <f t="shared" si="29"/>
        <v>298</v>
      </c>
      <c r="J10" s="46">
        <f t="shared" si="29"/>
        <v>324</v>
      </c>
      <c r="K10" s="46">
        <f t="shared" si="29"/>
        <v>350</v>
      </c>
      <c r="L10" s="46">
        <f t="shared" si="29"/>
        <v>283</v>
      </c>
      <c r="M10" s="46">
        <f t="shared" si="29"/>
        <v>376</v>
      </c>
      <c r="N10" s="46">
        <f t="shared" si="29"/>
        <v>419</v>
      </c>
      <c r="O10" s="46">
        <f t="shared" si="29"/>
        <v>445</v>
      </c>
      <c r="P10" s="46">
        <f t="shared" si="29"/>
        <v>485</v>
      </c>
      <c r="Q10" s="46">
        <f t="shared" si="29"/>
        <v>196</v>
      </c>
      <c r="R10" s="46">
        <f t="shared" si="29"/>
        <v>258</v>
      </c>
      <c r="S10" s="46">
        <f t="shared" si="29"/>
        <v>311</v>
      </c>
      <c r="T10" s="46">
        <f t="shared" si="29"/>
        <v>306</v>
      </c>
      <c r="U10" s="46">
        <f t="shared" si="29"/>
        <v>342</v>
      </c>
      <c r="V10" s="46">
        <f t="shared" si="29"/>
        <v>263</v>
      </c>
      <c r="W10" s="46">
        <f t="shared" si="29"/>
        <v>353</v>
      </c>
      <c r="X10" s="46">
        <f t="shared" si="29"/>
        <v>416</v>
      </c>
      <c r="Y10" s="46">
        <f t="shared" si="29"/>
        <v>423</v>
      </c>
      <c r="Z10" s="46">
        <f t="shared" si="29"/>
        <v>497</v>
      </c>
      <c r="AG10" s="51">
        <v>900</v>
      </c>
      <c r="AH10" s="55">
        <f t="shared" si="1"/>
        <v>0.58464367382540849</v>
      </c>
      <c r="AI10" s="55">
        <f t="shared" si="2"/>
        <v>0.58615124928122264</v>
      </c>
      <c r="AJ10" s="55">
        <f t="shared" si="3"/>
        <v>0.5849146432700808</v>
      </c>
      <c r="AK10" s="55">
        <f t="shared" si="4"/>
        <v>0.59677337783846662</v>
      </c>
      <c r="AL10" s="55">
        <f t="shared" si="5"/>
        <v>0.59652667532592496</v>
      </c>
      <c r="AM10" s="55">
        <f t="shared" si="6"/>
        <v>0.58743851144221859</v>
      </c>
      <c r="AN10" s="55">
        <f t="shared" si="7"/>
        <v>0.5873490687569598</v>
      </c>
      <c r="AO10" s="55">
        <f t="shared" si="8"/>
        <v>0.58777120315581854</v>
      </c>
      <c r="AP10" s="55">
        <f t="shared" si="9"/>
        <v>0.58989531178880295</v>
      </c>
      <c r="AQ10" s="55">
        <f t="shared" si="10"/>
        <v>0.59087187365471128</v>
      </c>
      <c r="AR10" s="55">
        <f t="shared" si="11"/>
        <v>0.58756358351500049</v>
      </c>
      <c r="AS10" s="55">
        <f t="shared" si="12"/>
        <v>0.58780768058280508</v>
      </c>
      <c r="AT10" s="55">
        <f t="shared" si="13"/>
        <v>0.58820639165561139</v>
      </c>
      <c r="AU10" s="55">
        <f t="shared" si="14"/>
        <v>0.5877535925612849</v>
      </c>
      <c r="AV10" s="55">
        <f t="shared" si="15"/>
        <v>0.58687576384603279</v>
      </c>
      <c r="AW10" s="55">
        <f t="shared" si="16"/>
        <v>0.58871234193373978</v>
      </c>
      <c r="AX10" s="55">
        <f t="shared" si="17"/>
        <v>0.59171597633136097</v>
      </c>
      <c r="AY10" s="55">
        <f t="shared" si="18"/>
        <v>0.59362473754533296</v>
      </c>
      <c r="AZ10" s="55">
        <f t="shared" si="19"/>
        <v>0.59365602871277512</v>
      </c>
      <c r="BA10" s="55">
        <f t="shared" si="20"/>
        <v>0.59345121379860832</v>
      </c>
      <c r="BB10" s="55">
        <f t="shared" si="21"/>
        <v>0.59059317561725966</v>
      </c>
      <c r="BC10" s="55">
        <f t="shared" si="22"/>
        <v>0.59678782755705828</v>
      </c>
      <c r="BD10" s="55">
        <f t="shared" si="23"/>
        <v>0.60037523452157593</v>
      </c>
      <c r="BE10" s="55">
        <f t="shared" si="24"/>
        <v>0.59311814689138787</v>
      </c>
      <c r="BF10" s="55">
        <f t="shared" si="25"/>
        <v>0.59171597633136097</v>
      </c>
    </row>
    <row r="11" spans="1:58" x14ac:dyDescent="0.25">
      <c r="A11" s="51">
        <v>1000</v>
      </c>
      <c r="B11" s="46">
        <f t="shared" ref="B11:Z11" si="30">ROUND(IF(($AE$3-$AF$3)/($AD$3-$AF$3)&gt;=0.7, B57*((($AD$3+$AE$3)/2-$AF$3)/50)^B$5,B57*((($AD$3-$AE$3)/LN(($AD$3-$AF$3)/($AE$3-$AF$3)))/((10)/LN(55/45)))^B$5),0)</f>
        <v>138</v>
      </c>
      <c r="C11" s="46">
        <f t="shared" si="30"/>
        <v>176</v>
      </c>
      <c r="D11" s="46">
        <f t="shared" si="30"/>
        <v>192</v>
      </c>
      <c r="E11" s="46">
        <f t="shared" si="30"/>
        <v>198</v>
      </c>
      <c r="F11" s="46">
        <f t="shared" si="30"/>
        <v>209</v>
      </c>
      <c r="G11" s="46">
        <f t="shared" si="30"/>
        <v>231</v>
      </c>
      <c r="H11" s="46">
        <f t="shared" si="30"/>
        <v>302</v>
      </c>
      <c r="I11" s="46">
        <f t="shared" si="30"/>
        <v>334</v>
      </c>
      <c r="J11" s="46">
        <f t="shared" si="30"/>
        <v>364</v>
      </c>
      <c r="K11" s="46">
        <f t="shared" si="30"/>
        <v>392</v>
      </c>
      <c r="L11" s="46">
        <f t="shared" si="30"/>
        <v>318</v>
      </c>
      <c r="M11" s="46">
        <f t="shared" si="30"/>
        <v>422</v>
      </c>
      <c r="N11" s="46">
        <f t="shared" si="30"/>
        <v>470</v>
      </c>
      <c r="O11" s="46">
        <f t="shared" si="30"/>
        <v>500</v>
      </c>
      <c r="P11" s="46">
        <f t="shared" si="30"/>
        <v>545</v>
      </c>
      <c r="Q11" s="46">
        <f t="shared" si="30"/>
        <v>218</v>
      </c>
      <c r="R11" s="46">
        <f t="shared" si="30"/>
        <v>288</v>
      </c>
      <c r="S11" s="46">
        <f t="shared" si="30"/>
        <v>347</v>
      </c>
      <c r="T11" s="46">
        <f t="shared" si="30"/>
        <v>342</v>
      </c>
      <c r="U11" s="46">
        <f t="shared" si="30"/>
        <v>385</v>
      </c>
      <c r="V11" s="46">
        <f t="shared" si="30"/>
        <v>294</v>
      </c>
      <c r="W11" s="46">
        <f t="shared" si="30"/>
        <v>393</v>
      </c>
      <c r="X11" s="46">
        <f t="shared" si="30"/>
        <v>465</v>
      </c>
      <c r="Y11" s="46">
        <f t="shared" si="30"/>
        <v>476</v>
      </c>
      <c r="Z11" s="46">
        <f t="shared" si="30"/>
        <v>560</v>
      </c>
      <c r="AG11" s="51">
        <v>1000</v>
      </c>
      <c r="AH11" s="55">
        <f t="shared" si="1"/>
        <v>0.58326289095519868</v>
      </c>
      <c r="AI11" s="55">
        <f t="shared" si="2"/>
        <v>0.58506748221527827</v>
      </c>
      <c r="AJ11" s="55">
        <f t="shared" si="3"/>
        <v>0.5856158116269139</v>
      </c>
      <c r="AK11" s="55">
        <f t="shared" si="4"/>
        <v>0.59623289218121867</v>
      </c>
      <c r="AL11" s="55">
        <f t="shared" si="5"/>
        <v>0.59599344122050335</v>
      </c>
      <c r="AM11" s="55">
        <f t="shared" si="6"/>
        <v>0.58789845390341666</v>
      </c>
      <c r="AN11" s="55">
        <f t="shared" si="7"/>
        <v>0.58782310806602311</v>
      </c>
      <c r="AO11" s="55">
        <f t="shared" si="8"/>
        <v>0.58731986952354998</v>
      </c>
      <c r="AP11" s="55">
        <f t="shared" si="9"/>
        <v>0.59009483667017915</v>
      </c>
      <c r="AQ11" s="55">
        <f t="shared" si="10"/>
        <v>0.58946038811154633</v>
      </c>
      <c r="AR11" s="55">
        <f t="shared" si="11"/>
        <v>0.58801775147929003</v>
      </c>
      <c r="AS11" s="55">
        <f t="shared" si="12"/>
        <v>0.58823119437416804</v>
      </c>
      <c r="AT11" s="55">
        <f t="shared" si="13"/>
        <v>0.58796302087894214</v>
      </c>
      <c r="AU11" s="55">
        <f t="shared" si="14"/>
        <v>0.58818685520016012</v>
      </c>
      <c r="AV11" s="55">
        <f t="shared" si="15"/>
        <v>0.5874047488171068</v>
      </c>
      <c r="AW11" s="55">
        <f t="shared" si="16"/>
        <v>0.58633674018289395</v>
      </c>
      <c r="AX11" s="55">
        <f t="shared" si="17"/>
        <v>0.59171597633136086</v>
      </c>
      <c r="AY11" s="55">
        <f t="shared" si="18"/>
        <v>0.59342613811266554</v>
      </c>
      <c r="AZ11" s="55">
        <f t="shared" si="19"/>
        <v>0.59432265464119072</v>
      </c>
      <c r="BA11" s="55">
        <f t="shared" si="20"/>
        <v>0.59325690335305714</v>
      </c>
      <c r="BB11" s="55">
        <f t="shared" si="21"/>
        <v>0.59171597633136097</v>
      </c>
      <c r="BC11" s="55">
        <f t="shared" si="22"/>
        <v>0.59550417080211238</v>
      </c>
      <c r="BD11" s="55">
        <f t="shared" si="23"/>
        <v>0.60141623823843249</v>
      </c>
      <c r="BE11" s="55">
        <f t="shared" si="24"/>
        <v>0.59233818030226681</v>
      </c>
      <c r="BF11" s="55">
        <f t="shared" si="25"/>
        <v>0.59171597633136086</v>
      </c>
    </row>
    <row r="12" spans="1:58" x14ac:dyDescent="0.25">
      <c r="A12" s="51">
        <v>1100</v>
      </c>
      <c r="B12" s="46">
        <f t="shared" ref="B12:Z12" si="31">ROUND(IF(($AE$3-$AF$3)/($AD$3-$AF$3)&gt;=0.7, B58*((($AD$3+$AE$3)/2-$AF$3)/50)^B$5,B58*((($AD$3-$AE$3)/LN(($AD$3-$AF$3)/($AE$3-$AF$3)))/((10)/LN(55/45)))^B$5),0)</f>
        <v>153</v>
      </c>
      <c r="C12" s="46">
        <f t="shared" si="31"/>
        <v>195</v>
      </c>
      <c r="D12" s="46">
        <f t="shared" si="31"/>
        <v>213</v>
      </c>
      <c r="E12" s="46">
        <f t="shared" si="31"/>
        <v>219</v>
      </c>
      <c r="F12" s="46">
        <f t="shared" si="31"/>
        <v>232</v>
      </c>
      <c r="G12" s="46">
        <f t="shared" si="31"/>
        <v>256</v>
      </c>
      <c r="H12" s="46">
        <f t="shared" si="31"/>
        <v>335</v>
      </c>
      <c r="I12" s="46">
        <f t="shared" si="31"/>
        <v>371</v>
      </c>
      <c r="J12" s="46">
        <f t="shared" si="31"/>
        <v>404</v>
      </c>
      <c r="K12" s="46">
        <f t="shared" si="31"/>
        <v>436</v>
      </c>
      <c r="L12" s="46">
        <f t="shared" si="31"/>
        <v>352</v>
      </c>
      <c r="M12" s="46">
        <f t="shared" si="31"/>
        <v>469</v>
      </c>
      <c r="N12" s="46">
        <f t="shared" si="31"/>
        <v>522</v>
      </c>
      <c r="O12" s="46">
        <f t="shared" si="31"/>
        <v>555</v>
      </c>
      <c r="P12" s="46">
        <f t="shared" si="31"/>
        <v>605</v>
      </c>
      <c r="Q12" s="46">
        <f t="shared" si="31"/>
        <v>241</v>
      </c>
      <c r="R12" s="46">
        <f t="shared" si="31"/>
        <v>318</v>
      </c>
      <c r="S12" s="46">
        <f t="shared" si="31"/>
        <v>383</v>
      </c>
      <c r="T12" s="46">
        <f t="shared" si="31"/>
        <v>379</v>
      </c>
      <c r="U12" s="46">
        <f t="shared" si="31"/>
        <v>429</v>
      </c>
      <c r="V12" s="46">
        <f t="shared" si="31"/>
        <v>325</v>
      </c>
      <c r="W12" s="46">
        <f t="shared" si="31"/>
        <v>435</v>
      </c>
      <c r="X12" s="46">
        <f t="shared" si="31"/>
        <v>513</v>
      </c>
      <c r="Y12" s="46">
        <f t="shared" si="31"/>
        <v>531</v>
      </c>
      <c r="Z12" s="46">
        <f t="shared" si="31"/>
        <v>625</v>
      </c>
      <c r="AG12" s="51">
        <v>1100</v>
      </c>
      <c r="AH12" s="55">
        <f t="shared" si="1"/>
        <v>0.58597116102717295</v>
      </c>
      <c r="AI12" s="55">
        <f t="shared" si="2"/>
        <v>0.5857087075361187</v>
      </c>
      <c r="AJ12" s="55">
        <f t="shared" si="3"/>
        <v>0.58757810237100172</v>
      </c>
      <c r="AK12" s="55">
        <f t="shared" si="4"/>
        <v>0.59443026980077085</v>
      </c>
      <c r="AL12" s="55">
        <f t="shared" si="5"/>
        <v>0.59556662259815951</v>
      </c>
      <c r="AM12" s="55">
        <f t="shared" si="6"/>
        <v>0.58712903077840461</v>
      </c>
      <c r="AN12" s="55">
        <f t="shared" si="7"/>
        <v>0.58733289502520269</v>
      </c>
      <c r="AO12" s="55">
        <f t="shared" si="8"/>
        <v>0.58775536069326617</v>
      </c>
      <c r="AP12" s="55">
        <f t="shared" si="9"/>
        <v>0.5902549492293081</v>
      </c>
      <c r="AQ12" s="55">
        <f t="shared" si="10"/>
        <v>0.59036193519559121</v>
      </c>
      <c r="AR12" s="55">
        <f t="shared" si="11"/>
        <v>0.58671555962996913</v>
      </c>
      <c r="AS12" s="55">
        <f t="shared" si="12"/>
        <v>0.58857856394360175</v>
      </c>
      <c r="AT12" s="55">
        <f t="shared" si="13"/>
        <v>0.58833474218089599</v>
      </c>
      <c r="AU12" s="55">
        <f t="shared" si="14"/>
        <v>0.58853470764140747</v>
      </c>
      <c r="AV12" s="55">
        <f t="shared" si="15"/>
        <v>0.58734727757255678</v>
      </c>
      <c r="AW12" s="55">
        <f t="shared" si="16"/>
        <v>0.58684588599118503</v>
      </c>
      <c r="AX12" s="55">
        <f t="shared" si="17"/>
        <v>0.59078706585046403</v>
      </c>
      <c r="AY12" s="55">
        <f t="shared" si="18"/>
        <v>0.59326497103379905</v>
      </c>
      <c r="AZ12" s="55">
        <f t="shared" si="19"/>
        <v>0.59406716564128681</v>
      </c>
      <c r="BA12" s="55">
        <f t="shared" si="20"/>
        <v>0.5937921727395411</v>
      </c>
      <c r="BB12" s="55">
        <f t="shared" si="21"/>
        <v>0.59171597633136097</v>
      </c>
      <c r="BC12" s="55">
        <f t="shared" si="22"/>
        <v>0.59651552654494089</v>
      </c>
      <c r="BD12" s="55">
        <f t="shared" si="23"/>
        <v>0.60049514511966018</v>
      </c>
      <c r="BE12" s="55">
        <f t="shared" si="24"/>
        <v>0.59283242156972205</v>
      </c>
      <c r="BF12" s="55">
        <f t="shared" si="25"/>
        <v>0.59218972811385195</v>
      </c>
    </row>
    <row r="13" spans="1:58" x14ac:dyDescent="0.25">
      <c r="A13" s="51">
        <v>1200</v>
      </c>
      <c r="B13" s="46">
        <f t="shared" ref="B13:Z13" si="32">ROUND(IF(($AE$3-$AF$3)/($AD$3-$AF$3)&gt;=0.7, B59*((($AD$3+$AE$3)/2-$AF$3)/50)^B$5,B59*((($AD$3-$AE$3)/LN(($AD$3-$AF$3)/($AE$3-$AF$3)))/((10)/LN(55/45)))^B$5),0)</f>
        <v>167</v>
      </c>
      <c r="C13" s="46">
        <f t="shared" si="32"/>
        <v>213</v>
      </c>
      <c r="D13" s="46">
        <f t="shared" si="32"/>
        <v>233</v>
      </c>
      <c r="E13" s="46">
        <f t="shared" si="32"/>
        <v>241</v>
      </c>
      <c r="F13" s="46">
        <f t="shared" si="32"/>
        <v>256</v>
      </c>
      <c r="G13" s="46">
        <f t="shared" si="32"/>
        <v>282</v>
      </c>
      <c r="H13" s="46">
        <f t="shared" si="32"/>
        <v>369</v>
      </c>
      <c r="I13" s="46">
        <f t="shared" si="32"/>
        <v>408</v>
      </c>
      <c r="J13" s="46">
        <f t="shared" si="32"/>
        <v>445</v>
      </c>
      <c r="K13" s="46">
        <f t="shared" si="32"/>
        <v>479</v>
      </c>
      <c r="L13" s="46">
        <f t="shared" si="32"/>
        <v>388</v>
      </c>
      <c r="M13" s="46">
        <f t="shared" si="32"/>
        <v>515</v>
      </c>
      <c r="N13" s="46">
        <f t="shared" si="32"/>
        <v>574</v>
      </c>
      <c r="O13" s="46">
        <f t="shared" si="32"/>
        <v>610</v>
      </c>
      <c r="P13" s="46">
        <f t="shared" si="32"/>
        <v>665</v>
      </c>
      <c r="Q13" s="46">
        <f t="shared" si="32"/>
        <v>264</v>
      </c>
      <c r="R13" s="46">
        <f t="shared" si="32"/>
        <v>348</v>
      </c>
      <c r="S13" s="46">
        <f t="shared" si="32"/>
        <v>420</v>
      </c>
      <c r="T13" s="46">
        <f t="shared" si="32"/>
        <v>416</v>
      </c>
      <c r="U13" s="46">
        <f t="shared" si="32"/>
        <v>473</v>
      </c>
      <c r="V13" s="46">
        <f t="shared" si="32"/>
        <v>355</v>
      </c>
      <c r="W13" s="46">
        <f t="shared" si="32"/>
        <v>476</v>
      </c>
      <c r="X13" s="46">
        <f t="shared" si="32"/>
        <v>562</v>
      </c>
      <c r="Y13" s="46">
        <f t="shared" si="32"/>
        <v>586</v>
      </c>
      <c r="Z13" s="46">
        <f t="shared" si="32"/>
        <v>690</v>
      </c>
      <c r="AG13" s="51">
        <v>1200</v>
      </c>
      <c r="AH13" s="55">
        <f t="shared" si="1"/>
        <v>0.58471342039844543</v>
      </c>
      <c r="AI13" s="55">
        <f t="shared" si="2"/>
        <v>0.58485152184955858</v>
      </c>
      <c r="AJ13" s="55">
        <f t="shared" si="3"/>
        <v>0.58668009568173229</v>
      </c>
      <c r="AK13" s="55">
        <f t="shared" si="4"/>
        <v>0.59418145956607493</v>
      </c>
      <c r="AL13" s="55">
        <f t="shared" si="5"/>
        <v>0.5963751572473559</v>
      </c>
      <c r="AM13" s="55">
        <f t="shared" si="6"/>
        <v>0.58754896241353449</v>
      </c>
      <c r="AN13" s="55">
        <f t="shared" si="7"/>
        <v>0.58773403840180938</v>
      </c>
      <c r="AO13" s="55">
        <f t="shared" si="8"/>
        <v>0.58739688161361381</v>
      </c>
      <c r="AP13" s="55">
        <f t="shared" si="9"/>
        <v>0.59105187310315521</v>
      </c>
      <c r="AQ13" s="55">
        <f t="shared" si="10"/>
        <v>0.58986878805977505</v>
      </c>
      <c r="AR13" s="55">
        <f t="shared" si="11"/>
        <v>0.58792778186060968</v>
      </c>
      <c r="AS13" s="55">
        <f t="shared" si="12"/>
        <v>0.58772175084021372</v>
      </c>
      <c r="AT13" s="55">
        <f t="shared" si="13"/>
        <v>0.58812981889904969</v>
      </c>
      <c r="AU13" s="55">
        <f t="shared" si="14"/>
        <v>0.58786114912399057</v>
      </c>
      <c r="AV13" s="55">
        <f t="shared" si="15"/>
        <v>0.58686222857621939</v>
      </c>
      <c r="AW13" s="55">
        <f t="shared" si="16"/>
        <v>0.58726698402811772</v>
      </c>
      <c r="AX13" s="55">
        <f t="shared" si="17"/>
        <v>0.59086702944996727</v>
      </c>
      <c r="AY13" s="55">
        <f t="shared" si="18"/>
        <v>0.59383682212466327</v>
      </c>
      <c r="AZ13" s="55">
        <f t="shared" si="19"/>
        <v>0.5938572886703164</v>
      </c>
      <c r="BA13" s="55">
        <f t="shared" si="20"/>
        <v>0.59359842376401628</v>
      </c>
      <c r="BB13" s="55">
        <f t="shared" si="21"/>
        <v>0.59088374570360935</v>
      </c>
      <c r="BC13" s="55">
        <f t="shared" si="22"/>
        <v>0.59609905763751914</v>
      </c>
      <c r="BD13" s="55">
        <f t="shared" si="23"/>
        <v>0.60080285220998164</v>
      </c>
      <c r="BE13" s="55">
        <f t="shared" si="24"/>
        <v>0.59272745663278203</v>
      </c>
      <c r="BF13" s="55">
        <f t="shared" si="25"/>
        <v>0.59214506695959246</v>
      </c>
    </row>
    <row r="14" spans="1:58" x14ac:dyDescent="0.25">
      <c r="A14" s="51">
        <v>1300</v>
      </c>
      <c r="B14" s="46">
        <f t="shared" ref="B14:Z14" si="33">ROUND(IF(($AE$3-$AF$3)/($AD$3-$AF$3)&gt;=0.7, B60*((($AD$3+$AE$3)/2-$AF$3)/50)^B$5,B60*((($AD$3-$AE$3)/LN(($AD$3-$AF$3)/($AE$3-$AF$3)))/((10)/LN(55/45)))^B$5),0)</f>
        <v>182</v>
      </c>
      <c r="C14" s="46">
        <f t="shared" si="33"/>
        <v>232</v>
      </c>
      <c r="D14" s="46">
        <f t="shared" si="33"/>
        <v>253</v>
      </c>
      <c r="E14" s="46">
        <f t="shared" si="33"/>
        <v>264</v>
      </c>
      <c r="F14" s="46">
        <f t="shared" si="33"/>
        <v>280</v>
      </c>
      <c r="G14" s="46">
        <f t="shared" si="33"/>
        <v>308</v>
      </c>
      <c r="H14" s="46">
        <f t="shared" si="33"/>
        <v>403</v>
      </c>
      <c r="I14" s="46">
        <f t="shared" si="33"/>
        <v>445</v>
      </c>
      <c r="J14" s="46">
        <f t="shared" si="33"/>
        <v>486</v>
      </c>
      <c r="K14" s="46">
        <f t="shared" si="33"/>
        <v>523</v>
      </c>
      <c r="L14" s="46">
        <f t="shared" si="33"/>
        <v>423</v>
      </c>
      <c r="M14" s="46">
        <f t="shared" si="33"/>
        <v>563</v>
      </c>
      <c r="N14" s="46">
        <f t="shared" si="33"/>
        <v>627</v>
      </c>
      <c r="O14" s="46">
        <f t="shared" si="33"/>
        <v>666</v>
      </c>
      <c r="P14" s="46">
        <f t="shared" si="33"/>
        <v>726</v>
      </c>
      <c r="Q14" s="46">
        <f t="shared" si="33"/>
        <v>287</v>
      </c>
      <c r="R14" s="46">
        <f t="shared" si="33"/>
        <v>379</v>
      </c>
      <c r="S14" s="46">
        <f t="shared" si="33"/>
        <v>456</v>
      </c>
      <c r="T14" s="46">
        <f t="shared" si="33"/>
        <v>454</v>
      </c>
      <c r="U14" s="46">
        <f t="shared" si="33"/>
        <v>518</v>
      </c>
      <c r="V14" s="46">
        <f t="shared" si="33"/>
        <v>386</v>
      </c>
      <c r="W14" s="46">
        <f t="shared" si="33"/>
        <v>517</v>
      </c>
      <c r="X14" s="46">
        <f t="shared" si="33"/>
        <v>611</v>
      </c>
      <c r="Y14" s="46">
        <f t="shared" si="33"/>
        <v>642</v>
      </c>
      <c r="Z14" s="46">
        <f t="shared" si="33"/>
        <v>755</v>
      </c>
      <c r="AG14" s="51">
        <v>1300</v>
      </c>
      <c r="AH14" s="55">
        <f t="shared" si="1"/>
        <v>0.5852842809364549</v>
      </c>
      <c r="AI14" s="55">
        <f t="shared" si="2"/>
        <v>0.58540770366258321</v>
      </c>
      <c r="AJ14" s="55">
        <f t="shared" si="3"/>
        <v>0.58592619182714012</v>
      </c>
      <c r="AK14" s="55">
        <f t="shared" si="4"/>
        <v>0.59623289218121867</v>
      </c>
      <c r="AL14" s="55">
        <f t="shared" si="5"/>
        <v>0.59597292580137062</v>
      </c>
      <c r="AM14" s="55">
        <f t="shared" si="6"/>
        <v>0.58789845390341666</v>
      </c>
      <c r="AN14" s="55">
        <f t="shared" si="7"/>
        <v>0.5880679123589112</v>
      </c>
      <c r="AO14" s="55">
        <f t="shared" si="8"/>
        <v>0.58709834886835133</v>
      </c>
      <c r="AP14" s="55">
        <f t="shared" si="9"/>
        <v>0.59110784069278799</v>
      </c>
      <c r="AQ14" s="55">
        <f t="shared" si="10"/>
        <v>0.59002374760972687</v>
      </c>
      <c r="AR14" s="55">
        <f t="shared" si="11"/>
        <v>0.58686015940953262</v>
      </c>
      <c r="AS14" s="55">
        <f t="shared" si="12"/>
        <v>0.5885796725698873</v>
      </c>
      <c r="AT14" s="55">
        <f t="shared" si="13"/>
        <v>0.58843127225973557</v>
      </c>
      <c r="AU14" s="55">
        <f t="shared" si="14"/>
        <v>0.58774472816806334</v>
      </c>
      <c r="AV14" s="55">
        <f t="shared" si="15"/>
        <v>0.58686584537782516</v>
      </c>
      <c r="AW14" s="55">
        <f t="shared" si="16"/>
        <v>0.58762105607993298</v>
      </c>
      <c r="AX14" s="55">
        <f t="shared" si="17"/>
        <v>0.59171597633136097</v>
      </c>
      <c r="AY14" s="55">
        <f t="shared" si="18"/>
        <v>0.59301645100461664</v>
      </c>
      <c r="AZ14" s="55">
        <f t="shared" si="19"/>
        <v>0.59367746575566371</v>
      </c>
      <c r="BA14" s="55">
        <f t="shared" si="20"/>
        <v>0.59400944910783904</v>
      </c>
      <c r="BB14" s="55">
        <f t="shared" si="21"/>
        <v>0.59095049641372654</v>
      </c>
      <c r="BC14" s="55">
        <f t="shared" si="22"/>
        <v>0.59574909398892617</v>
      </c>
      <c r="BD14" s="55">
        <f t="shared" si="23"/>
        <v>0.60056222846920526</v>
      </c>
      <c r="BE14" s="55">
        <f t="shared" si="24"/>
        <v>0.59263909017899163</v>
      </c>
      <c r="BF14" s="55">
        <f t="shared" si="25"/>
        <v>0.59171597633136086</v>
      </c>
    </row>
    <row r="15" spans="1:58" x14ac:dyDescent="0.25">
      <c r="A15" s="51">
        <v>1400</v>
      </c>
      <c r="B15" s="46">
        <f t="shared" ref="B15:Z15" si="34">ROUND(IF(($AE$3-$AF$3)/($AD$3-$AF$3)&gt;=0.7, B61*((($AD$3+$AE$3)/2-$AF$3)/50)^B$5,B61*((($AD$3-$AE$3)/LN(($AD$3-$AF$3)/($AE$3-$AF$3)))/((10)/LN(55/45)))^B$5),0)</f>
        <v>196</v>
      </c>
      <c r="C15" s="46">
        <f t="shared" si="34"/>
        <v>251</v>
      </c>
      <c r="D15" s="46">
        <f t="shared" si="34"/>
        <v>274</v>
      </c>
      <c r="E15" s="46">
        <f t="shared" si="34"/>
        <v>286</v>
      </c>
      <c r="F15" s="46">
        <f t="shared" si="34"/>
        <v>304</v>
      </c>
      <c r="G15" s="46">
        <f t="shared" si="34"/>
        <v>334</v>
      </c>
      <c r="H15" s="46">
        <f t="shared" si="34"/>
        <v>436</v>
      </c>
      <c r="I15" s="46">
        <f t="shared" si="34"/>
        <v>483</v>
      </c>
      <c r="J15" s="46">
        <f t="shared" si="34"/>
        <v>527</v>
      </c>
      <c r="K15" s="46">
        <f t="shared" si="34"/>
        <v>567</v>
      </c>
      <c r="L15" s="46">
        <f t="shared" si="34"/>
        <v>459</v>
      </c>
      <c r="M15" s="46">
        <f t="shared" si="34"/>
        <v>610</v>
      </c>
      <c r="N15" s="46">
        <f t="shared" si="34"/>
        <v>680</v>
      </c>
      <c r="O15" s="46">
        <f t="shared" si="34"/>
        <v>723</v>
      </c>
      <c r="P15" s="46">
        <f t="shared" si="34"/>
        <v>787</v>
      </c>
      <c r="Q15" s="46">
        <f t="shared" si="34"/>
        <v>310</v>
      </c>
      <c r="R15" s="46">
        <f t="shared" si="34"/>
        <v>409</v>
      </c>
      <c r="S15" s="46">
        <f t="shared" si="34"/>
        <v>493</v>
      </c>
      <c r="T15" s="46">
        <f t="shared" si="34"/>
        <v>493</v>
      </c>
      <c r="U15" s="46">
        <f t="shared" si="34"/>
        <v>563</v>
      </c>
      <c r="V15" s="46">
        <f t="shared" si="34"/>
        <v>417</v>
      </c>
      <c r="W15" s="46">
        <f t="shared" si="34"/>
        <v>559</v>
      </c>
      <c r="X15" s="46">
        <f t="shared" si="34"/>
        <v>661</v>
      </c>
      <c r="Y15" s="46">
        <f t="shared" si="34"/>
        <v>698</v>
      </c>
      <c r="Z15" s="46">
        <f t="shared" si="34"/>
        <v>822</v>
      </c>
      <c r="AG15" s="51">
        <v>1400</v>
      </c>
      <c r="AH15" s="55">
        <f t="shared" si="1"/>
        <v>0.58279563497963183</v>
      </c>
      <c r="AI15" s="55">
        <f t="shared" si="2"/>
        <v>0.5858805130539313</v>
      </c>
      <c r="AJ15" s="55">
        <f t="shared" si="3"/>
        <v>0.58742817940142344</v>
      </c>
      <c r="AK15" s="55">
        <f t="shared" si="4"/>
        <v>0.59483574422063001</v>
      </c>
      <c r="AL15" s="55">
        <f t="shared" si="5"/>
        <v>0.59563462518123744</v>
      </c>
      <c r="AM15" s="55">
        <f t="shared" si="6"/>
        <v>0.58731986952354998</v>
      </c>
      <c r="AN15" s="55">
        <f t="shared" si="7"/>
        <v>0.58700378994419422</v>
      </c>
      <c r="AO15" s="55">
        <f t="shared" si="8"/>
        <v>0.5874590268613511</v>
      </c>
      <c r="AP15" s="55">
        <f t="shared" si="9"/>
        <v>0.59115510810735006</v>
      </c>
      <c r="AQ15" s="55">
        <f t="shared" si="10"/>
        <v>0.5896361310718482</v>
      </c>
      <c r="AR15" s="55">
        <f t="shared" si="11"/>
        <v>0.58723812569966416</v>
      </c>
      <c r="AS15" s="55">
        <f t="shared" si="12"/>
        <v>0.58786114912399057</v>
      </c>
      <c r="AT15" s="55">
        <f t="shared" si="13"/>
        <v>0.58868597498950315</v>
      </c>
      <c r="AU15" s="55">
        <f t="shared" si="14"/>
        <v>0.58846031758951023</v>
      </c>
      <c r="AV15" s="55">
        <f t="shared" si="15"/>
        <v>0.58686890154099702</v>
      </c>
      <c r="AW15" s="55">
        <f t="shared" si="16"/>
        <v>0.58698224852071013</v>
      </c>
      <c r="AX15" s="55">
        <f t="shared" si="17"/>
        <v>0.5909934904017744</v>
      </c>
      <c r="AY15" s="55">
        <f t="shared" si="18"/>
        <v>0.59352182366502726</v>
      </c>
      <c r="AZ15" s="55">
        <f t="shared" si="19"/>
        <v>0.59352182366502726</v>
      </c>
      <c r="BA15" s="55">
        <f t="shared" si="20"/>
        <v>0.59382548070330876</v>
      </c>
      <c r="BB15" s="55">
        <f t="shared" si="21"/>
        <v>0.59030038787123806</v>
      </c>
      <c r="BC15" s="55">
        <f t="shared" si="22"/>
        <v>0.59598059598059605</v>
      </c>
      <c r="BD15" s="55">
        <f t="shared" si="23"/>
        <v>0.60126711814762435</v>
      </c>
      <c r="BE15" s="55">
        <f t="shared" si="24"/>
        <v>0.59256492321275456</v>
      </c>
      <c r="BF15" s="55">
        <f t="shared" si="25"/>
        <v>0.59207611995663867</v>
      </c>
    </row>
    <row r="16" spans="1:58" x14ac:dyDescent="0.25">
      <c r="A16" s="51">
        <v>1500</v>
      </c>
      <c r="B16" s="46">
        <f t="shared" ref="B16:Z16" si="35">ROUND(IF(($AE$3-$AF$3)/($AD$3-$AF$3)&gt;=0.7, B62*((($AD$3+$AE$3)/2-$AF$3)/50)^B$5,B62*((($AD$3-$AE$3)/LN(($AD$3-$AF$3)/($AE$3-$AF$3)))/((10)/LN(55/45)))^B$5),0)</f>
        <v>211</v>
      </c>
      <c r="C16" s="46">
        <f t="shared" si="35"/>
        <v>269</v>
      </c>
      <c r="D16" s="46">
        <f t="shared" si="35"/>
        <v>294</v>
      </c>
      <c r="E16" s="46">
        <f t="shared" si="35"/>
        <v>309</v>
      </c>
      <c r="F16" s="46">
        <f t="shared" si="35"/>
        <v>328</v>
      </c>
      <c r="G16" s="46">
        <f t="shared" si="35"/>
        <v>360</v>
      </c>
      <c r="H16" s="46">
        <f t="shared" si="35"/>
        <v>471</v>
      </c>
      <c r="I16" s="46">
        <f t="shared" si="35"/>
        <v>521</v>
      </c>
      <c r="J16" s="46">
        <f t="shared" si="35"/>
        <v>568</v>
      </c>
      <c r="K16" s="46">
        <f t="shared" si="35"/>
        <v>612</v>
      </c>
      <c r="L16" s="46">
        <f t="shared" si="35"/>
        <v>495</v>
      </c>
      <c r="M16" s="46">
        <f t="shared" si="35"/>
        <v>658</v>
      </c>
      <c r="N16" s="46">
        <f t="shared" si="35"/>
        <v>733</v>
      </c>
      <c r="O16" s="46">
        <f t="shared" si="35"/>
        <v>779</v>
      </c>
      <c r="P16" s="46">
        <f t="shared" si="35"/>
        <v>850</v>
      </c>
      <c r="Q16" s="46">
        <f t="shared" si="35"/>
        <v>334</v>
      </c>
      <c r="R16" s="46">
        <f t="shared" si="35"/>
        <v>439</v>
      </c>
      <c r="S16" s="46">
        <f t="shared" si="35"/>
        <v>530</v>
      </c>
      <c r="T16" s="46">
        <f t="shared" si="35"/>
        <v>533</v>
      </c>
      <c r="U16" s="46">
        <f t="shared" si="35"/>
        <v>608</v>
      </c>
      <c r="V16" s="46">
        <f t="shared" si="35"/>
        <v>448</v>
      </c>
      <c r="W16" s="46">
        <f t="shared" si="35"/>
        <v>601</v>
      </c>
      <c r="X16" s="46">
        <f t="shared" si="35"/>
        <v>710</v>
      </c>
      <c r="Y16" s="46">
        <f t="shared" si="35"/>
        <v>755</v>
      </c>
      <c r="Z16" s="46">
        <f t="shared" si="35"/>
        <v>889</v>
      </c>
      <c r="AG16" s="51">
        <v>1500</v>
      </c>
      <c r="AH16" s="55">
        <f t="shared" si="1"/>
        <v>0.58478721782630982</v>
      </c>
      <c r="AI16" s="55">
        <f t="shared" si="2"/>
        <v>0.58518969718064739</v>
      </c>
      <c r="AJ16" s="55">
        <f t="shared" si="3"/>
        <v>0.58672680283784195</v>
      </c>
      <c r="AK16" s="55">
        <f t="shared" si="4"/>
        <v>0.59460239572809948</v>
      </c>
      <c r="AL16" s="55">
        <f t="shared" si="5"/>
        <v>0.59443442645233202</v>
      </c>
      <c r="AM16" s="55">
        <f t="shared" si="6"/>
        <v>0.58763517649459296</v>
      </c>
      <c r="AN16" s="55">
        <f t="shared" si="7"/>
        <v>0.58797093850647886</v>
      </c>
      <c r="AO16" s="55">
        <f t="shared" si="8"/>
        <v>0.58776744264754821</v>
      </c>
      <c r="AP16" s="55">
        <f t="shared" si="9"/>
        <v>0.59067605370160459</v>
      </c>
      <c r="AQ16" s="55">
        <f t="shared" si="10"/>
        <v>0.5902692380029223</v>
      </c>
      <c r="AR16" s="55">
        <f t="shared" si="11"/>
        <v>0.58756150107126104</v>
      </c>
      <c r="AS16" s="55">
        <f t="shared" si="12"/>
        <v>0.58814065321153397</v>
      </c>
      <c r="AT16" s="55">
        <f t="shared" si="13"/>
        <v>0.58810550596730515</v>
      </c>
      <c r="AU16" s="55">
        <f t="shared" si="14"/>
        <v>0.58794227750271699</v>
      </c>
      <c r="AV16" s="55">
        <f t="shared" si="15"/>
        <v>0.587568434441188</v>
      </c>
      <c r="AW16" s="55">
        <f t="shared" si="16"/>
        <v>0.5881938574246266</v>
      </c>
      <c r="AX16" s="55">
        <f t="shared" si="17"/>
        <v>0.59037116729424421</v>
      </c>
      <c r="AY16" s="55">
        <f t="shared" si="18"/>
        <v>0.59339539726702228</v>
      </c>
      <c r="AZ16" s="55">
        <f t="shared" si="19"/>
        <v>0.59450445878344094</v>
      </c>
      <c r="BA16" s="55">
        <f t="shared" si="20"/>
        <v>0.59366883433905515</v>
      </c>
      <c r="BB16" s="55">
        <f t="shared" si="21"/>
        <v>0.5903981233773935</v>
      </c>
      <c r="BC16" s="55">
        <f t="shared" si="22"/>
        <v>0.59617988562472402</v>
      </c>
      <c r="BD16" s="55">
        <f t="shared" si="23"/>
        <v>0.60102767266847823</v>
      </c>
      <c r="BE16" s="55">
        <f t="shared" si="24"/>
        <v>0.59250074553073928</v>
      </c>
      <c r="BF16" s="55">
        <f t="shared" si="25"/>
        <v>0.59204896224938641</v>
      </c>
    </row>
    <row r="17" spans="1:58" x14ac:dyDescent="0.25">
      <c r="A17" s="51">
        <v>1600</v>
      </c>
      <c r="B17" s="46">
        <f t="shared" ref="B17:Z17" si="36">ROUND(IF(($AE$3-$AF$3)/($AD$3-$AF$3)&gt;=0.7, B63*((($AD$3+$AE$3)/2-$AF$3)/50)^B$5,B63*((($AD$3-$AE$3)/LN(($AD$3-$AF$3)/($AE$3-$AF$3)))/((10)/LN(55/45)))^B$5),0)</f>
        <v>226</v>
      </c>
      <c r="C17" s="46">
        <f t="shared" si="36"/>
        <v>288</v>
      </c>
      <c r="D17" s="46">
        <f t="shared" si="36"/>
        <v>315</v>
      </c>
      <c r="E17" s="46">
        <f t="shared" si="36"/>
        <v>333</v>
      </c>
      <c r="F17" s="46">
        <f t="shared" si="36"/>
        <v>353</v>
      </c>
      <c r="G17" s="46">
        <f t="shared" si="36"/>
        <v>386</v>
      </c>
      <c r="H17" s="46">
        <f t="shared" si="36"/>
        <v>505</v>
      </c>
      <c r="I17" s="46">
        <f t="shared" si="36"/>
        <v>559</v>
      </c>
      <c r="J17" s="46">
        <f t="shared" si="36"/>
        <v>609</v>
      </c>
      <c r="K17" s="46">
        <f t="shared" si="36"/>
        <v>657</v>
      </c>
      <c r="L17" s="46">
        <f t="shared" si="36"/>
        <v>531</v>
      </c>
      <c r="M17" s="46">
        <f t="shared" si="36"/>
        <v>706</v>
      </c>
      <c r="N17" s="46">
        <f t="shared" si="36"/>
        <v>787</v>
      </c>
      <c r="O17" s="46">
        <f t="shared" si="36"/>
        <v>836</v>
      </c>
      <c r="P17" s="46">
        <f t="shared" si="36"/>
        <v>912</v>
      </c>
      <c r="Q17" s="46">
        <f t="shared" si="36"/>
        <v>357</v>
      </c>
      <c r="R17" s="46">
        <f t="shared" si="36"/>
        <v>470</v>
      </c>
      <c r="S17" s="46">
        <f t="shared" si="36"/>
        <v>567</v>
      </c>
      <c r="T17" s="46">
        <f t="shared" si="36"/>
        <v>573</v>
      </c>
      <c r="U17" s="46">
        <f t="shared" si="36"/>
        <v>654</v>
      </c>
      <c r="V17" s="46">
        <f t="shared" si="36"/>
        <v>480</v>
      </c>
      <c r="W17" s="46">
        <f t="shared" si="36"/>
        <v>643</v>
      </c>
      <c r="X17" s="46">
        <f t="shared" si="36"/>
        <v>760</v>
      </c>
      <c r="Y17" s="46">
        <f t="shared" si="36"/>
        <v>813</v>
      </c>
      <c r="Z17" s="46">
        <f t="shared" si="36"/>
        <v>956</v>
      </c>
      <c r="AG17" s="51">
        <v>1600</v>
      </c>
      <c r="AH17" s="55">
        <f t="shared" si="1"/>
        <v>0.58524205974130228</v>
      </c>
      <c r="AI17" s="55">
        <f t="shared" si="2"/>
        <v>0.58561581162691401</v>
      </c>
      <c r="AJ17" s="55">
        <f t="shared" si="3"/>
        <v>0.58705679541536604</v>
      </c>
      <c r="AK17" s="55">
        <f t="shared" si="4"/>
        <v>0.5961918914322033</v>
      </c>
      <c r="AL17" s="55">
        <f t="shared" si="5"/>
        <v>0.59508757733609807</v>
      </c>
      <c r="AM17" s="55">
        <f t="shared" si="6"/>
        <v>0.58715261404602903</v>
      </c>
      <c r="AN17" s="55">
        <f t="shared" si="7"/>
        <v>0.58764320166634665</v>
      </c>
      <c r="AO17" s="55">
        <f t="shared" si="8"/>
        <v>0.58751195518513466</v>
      </c>
      <c r="AP17" s="55">
        <f t="shared" si="9"/>
        <v>0.59026212872366723</v>
      </c>
      <c r="AQ17" s="55">
        <f t="shared" si="10"/>
        <v>0.59036810394791805</v>
      </c>
      <c r="AR17" s="55">
        <f t="shared" si="11"/>
        <v>0.58729193164850957</v>
      </c>
      <c r="AS17" s="55">
        <f t="shared" si="12"/>
        <v>0.58796830301188008</v>
      </c>
      <c r="AT17" s="55">
        <f t="shared" si="13"/>
        <v>0.5883518299087569</v>
      </c>
      <c r="AU17" s="55">
        <f t="shared" si="14"/>
        <v>0.58784855164945671</v>
      </c>
      <c r="AV17" s="55">
        <f t="shared" si="15"/>
        <v>0.58752854699423096</v>
      </c>
      <c r="AW17" s="55">
        <f t="shared" si="16"/>
        <v>0.58760112253211649</v>
      </c>
      <c r="AX17" s="55">
        <f t="shared" si="17"/>
        <v>0.59045967914169761</v>
      </c>
      <c r="AY17" s="55">
        <f t="shared" si="18"/>
        <v>0.59328551473011792</v>
      </c>
      <c r="AZ17" s="55">
        <f t="shared" si="19"/>
        <v>0.59430894730564388</v>
      </c>
      <c r="BA17" s="55">
        <f t="shared" si="20"/>
        <v>0.59353105601335887</v>
      </c>
      <c r="BB17" s="55">
        <f t="shared" si="21"/>
        <v>0.59110024690749907</v>
      </c>
      <c r="BC17" s="55">
        <f t="shared" si="22"/>
        <v>0.59635324887314278</v>
      </c>
      <c r="BD17" s="55">
        <f t="shared" si="23"/>
        <v>0.60120874600512608</v>
      </c>
      <c r="BE17" s="55">
        <f t="shared" si="24"/>
        <v>0.59280972120443176</v>
      </c>
      <c r="BF17" s="55">
        <f t="shared" si="25"/>
        <v>0.59171597633136097</v>
      </c>
    </row>
    <row r="18" spans="1:58" x14ac:dyDescent="0.25">
      <c r="A18" s="51">
        <v>1700</v>
      </c>
      <c r="B18" s="46">
        <f t="shared" ref="B18:Z18" si="37">ROUND(IF(($AE$3-$AF$3)/($AD$3-$AF$3)&gt;=0.7, B64*((($AD$3+$AE$3)/2-$AF$3)/50)^B$5,B64*((($AD$3-$AE$3)/LN(($AD$3-$AF$3)/($AE$3-$AF$3)))/((10)/LN(55/45)))^B$5),0)</f>
        <v>240</v>
      </c>
      <c r="C18" s="46">
        <f t="shared" si="37"/>
        <v>307</v>
      </c>
      <c r="D18" s="46">
        <f t="shared" si="37"/>
        <v>335</v>
      </c>
      <c r="E18" s="46">
        <f t="shared" si="37"/>
        <v>356</v>
      </c>
      <c r="F18" s="46">
        <f t="shared" si="37"/>
        <v>378</v>
      </c>
      <c r="G18" s="46">
        <f t="shared" si="37"/>
        <v>413</v>
      </c>
      <c r="H18" s="46">
        <f t="shared" si="37"/>
        <v>540</v>
      </c>
      <c r="I18" s="46">
        <f t="shared" si="37"/>
        <v>597</v>
      </c>
      <c r="J18" s="46">
        <f t="shared" si="37"/>
        <v>651</v>
      </c>
      <c r="K18" s="46">
        <f t="shared" si="37"/>
        <v>702</v>
      </c>
      <c r="L18" s="46">
        <f t="shared" si="37"/>
        <v>568</v>
      </c>
      <c r="M18" s="46">
        <f t="shared" si="37"/>
        <v>755</v>
      </c>
      <c r="N18" s="46">
        <f t="shared" si="37"/>
        <v>841</v>
      </c>
      <c r="O18" s="46">
        <f t="shared" si="37"/>
        <v>893</v>
      </c>
      <c r="P18" s="46">
        <f t="shared" si="37"/>
        <v>974</v>
      </c>
      <c r="Q18" s="46">
        <f t="shared" si="37"/>
        <v>380</v>
      </c>
      <c r="R18" s="46">
        <f t="shared" si="37"/>
        <v>501</v>
      </c>
      <c r="S18" s="46">
        <f t="shared" si="37"/>
        <v>604</v>
      </c>
      <c r="T18" s="46">
        <f t="shared" si="37"/>
        <v>613</v>
      </c>
      <c r="U18" s="46">
        <f t="shared" si="37"/>
        <v>701</v>
      </c>
      <c r="V18" s="46">
        <f t="shared" si="37"/>
        <v>511</v>
      </c>
      <c r="W18" s="46">
        <f t="shared" si="37"/>
        <v>685</v>
      </c>
      <c r="X18" s="46">
        <f t="shared" si="37"/>
        <v>809</v>
      </c>
      <c r="Y18" s="46">
        <f t="shared" si="37"/>
        <v>871</v>
      </c>
      <c r="Z18" s="46">
        <f t="shared" si="37"/>
        <v>1025</v>
      </c>
      <c r="AG18" s="51">
        <v>1700</v>
      </c>
      <c r="AH18" s="55">
        <f t="shared" si="1"/>
        <v>0.58321081856068424</v>
      </c>
      <c r="AI18" s="55">
        <f t="shared" si="2"/>
        <v>0.5850460699959027</v>
      </c>
      <c r="AJ18" s="55">
        <f t="shared" si="3"/>
        <v>0.58646405938167434</v>
      </c>
      <c r="AK18" s="55">
        <f t="shared" si="4"/>
        <v>0.59505900444622728</v>
      </c>
      <c r="AL18" s="55">
        <f t="shared" si="5"/>
        <v>0.59486340173737873</v>
      </c>
      <c r="AM18" s="55">
        <f t="shared" si="6"/>
        <v>0.58744879380974047</v>
      </c>
      <c r="AN18" s="55">
        <f t="shared" si="7"/>
        <v>0.58790547786372571</v>
      </c>
      <c r="AO18" s="55">
        <f t="shared" si="8"/>
        <v>0.58728917351591436</v>
      </c>
      <c r="AP18" s="55">
        <f t="shared" si="9"/>
        <v>0.59035570971910489</v>
      </c>
      <c r="AQ18" s="55">
        <f t="shared" si="10"/>
        <v>0.59045432179760537</v>
      </c>
      <c r="AR18" s="55">
        <f t="shared" si="11"/>
        <v>0.58757810237100183</v>
      </c>
      <c r="AS18" s="55">
        <f t="shared" si="12"/>
        <v>0.58821008838733047</v>
      </c>
      <c r="AT18" s="55">
        <f t="shared" si="13"/>
        <v>0.58856668964479542</v>
      </c>
      <c r="AU18" s="55">
        <f t="shared" si="14"/>
        <v>0.58776681519900476</v>
      </c>
      <c r="AV18" s="55">
        <f t="shared" si="15"/>
        <v>0.58719445842765716</v>
      </c>
      <c r="AW18" s="55">
        <f t="shared" si="16"/>
        <v>0.58708112534182022</v>
      </c>
      <c r="AX18" s="55">
        <f t="shared" si="17"/>
        <v>0.59112603019344334</v>
      </c>
      <c r="AY18" s="55">
        <f t="shared" si="18"/>
        <v>0.59318912813965485</v>
      </c>
      <c r="AZ18" s="55">
        <f t="shared" si="19"/>
        <v>0.59413905567751712</v>
      </c>
      <c r="BA18" s="55">
        <f t="shared" si="20"/>
        <v>0.59383378583863144</v>
      </c>
      <c r="BB18" s="55">
        <f t="shared" si="21"/>
        <v>0.59056028106508862</v>
      </c>
      <c r="BC18" s="55">
        <f t="shared" si="22"/>
        <v>0.59606682909850328</v>
      </c>
      <c r="BD18" s="55">
        <f t="shared" si="23"/>
        <v>0.60062512528490708</v>
      </c>
      <c r="BE18" s="55">
        <f t="shared" si="24"/>
        <v>0.59273676294952882</v>
      </c>
      <c r="BF18" s="55">
        <f t="shared" si="25"/>
        <v>0.59229382396449692</v>
      </c>
    </row>
    <row r="19" spans="1:58" x14ac:dyDescent="0.25">
      <c r="A19" s="51">
        <v>1800</v>
      </c>
      <c r="B19" s="46">
        <f t="shared" ref="B19:Z19" si="38">ROUND(IF(($AE$3-$AF$3)/($AD$3-$AF$3)&gt;=0.7, B65*((($AD$3+$AE$3)/2-$AF$3)/50)^B$5,B65*((($AD$3-$AE$3)/LN(($AD$3-$AF$3)/($AE$3-$AF$3)))/((10)/LN(55/45)))^B$5),0)</f>
        <v>255</v>
      </c>
      <c r="C19" s="46">
        <f t="shared" si="38"/>
        <v>326</v>
      </c>
      <c r="D19" s="46">
        <f t="shared" si="38"/>
        <v>356</v>
      </c>
      <c r="E19" s="46">
        <f t="shared" si="38"/>
        <v>380</v>
      </c>
      <c r="F19" s="46">
        <f t="shared" si="38"/>
        <v>403</v>
      </c>
      <c r="G19" s="46">
        <f t="shared" si="38"/>
        <v>439</v>
      </c>
      <c r="H19" s="46">
        <f t="shared" si="38"/>
        <v>575</v>
      </c>
      <c r="I19" s="46">
        <f t="shared" si="38"/>
        <v>636</v>
      </c>
      <c r="J19" s="46">
        <f t="shared" si="38"/>
        <v>693</v>
      </c>
      <c r="K19" s="46">
        <f t="shared" si="38"/>
        <v>747</v>
      </c>
      <c r="L19" s="46">
        <f t="shared" si="38"/>
        <v>605</v>
      </c>
      <c r="M19" s="46">
        <f t="shared" si="38"/>
        <v>804</v>
      </c>
      <c r="N19" s="46">
        <f t="shared" si="38"/>
        <v>895</v>
      </c>
      <c r="O19" s="46">
        <f t="shared" si="38"/>
        <v>951</v>
      </c>
      <c r="P19" s="46">
        <f t="shared" si="38"/>
        <v>1037</v>
      </c>
      <c r="Q19" s="46">
        <f t="shared" si="38"/>
        <v>404</v>
      </c>
      <c r="R19" s="46">
        <f t="shared" si="38"/>
        <v>532</v>
      </c>
      <c r="S19" s="46">
        <f t="shared" si="38"/>
        <v>642</v>
      </c>
      <c r="T19" s="46">
        <f t="shared" si="38"/>
        <v>654</v>
      </c>
      <c r="U19" s="46">
        <f t="shared" si="38"/>
        <v>748</v>
      </c>
      <c r="V19" s="46">
        <f t="shared" si="38"/>
        <v>543</v>
      </c>
      <c r="W19" s="46">
        <f t="shared" si="38"/>
        <v>728</v>
      </c>
      <c r="X19" s="46">
        <f t="shared" si="38"/>
        <v>859</v>
      </c>
      <c r="Y19" s="46">
        <f t="shared" si="38"/>
        <v>929</v>
      </c>
      <c r="Z19" s="46">
        <f t="shared" si="38"/>
        <v>1094</v>
      </c>
      <c r="AG19" s="51">
        <v>1800</v>
      </c>
      <c r="AH19" s="55">
        <f t="shared" si="1"/>
        <v>0.5837043480251336</v>
      </c>
      <c r="AI19" s="55">
        <f t="shared" si="2"/>
        <v>0.58543067764498824</v>
      </c>
      <c r="AJ19" s="55">
        <f t="shared" si="3"/>
        <v>0.58677127457928824</v>
      </c>
      <c r="AK19" s="55">
        <f t="shared" si="4"/>
        <v>0.59484674869290244</v>
      </c>
      <c r="AL19" s="55">
        <f t="shared" si="5"/>
        <v>0.59466717820832538</v>
      </c>
      <c r="AM19" s="55">
        <f t="shared" si="6"/>
        <v>0.58637316841866238</v>
      </c>
      <c r="AN19" s="55">
        <f t="shared" si="7"/>
        <v>0.58762812848105794</v>
      </c>
      <c r="AO19" s="55">
        <f t="shared" si="8"/>
        <v>0.58755872122833031</v>
      </c>
      <c r="AP19" s="55">
        <f t="shared" si="9"/>
        <v>0.59043797206282678</v>
      </c>
      <c r="AQ19" s="55">
        <f t="shared" si="10"/>
        <v>0.59013596037319971</v>
      </c>
      <c r="AR19" s="55">
        <f t="shared" si="11"/>
        <v>0.58782950029634373</v>
      </c>
      <c r="AS19" s="55">
        <f t="shared" si="12"/>
        <v>0.58842256644454438</v>
      </c>
      <c r="AT19" s="55">
        <f t="shared" si="13"/>
        <v>0.58842866535174232</v>
      </c>
      <c r="AU19" s="55">
        <f t="shared" si="14"/>
        <v>0.58800615829793546</v>
      </c>
      <c r="AV19" s="55">
        <f t="shared" si="15"/>
        <v>0.58718609325896776</v>
      </c>
      <c r="AW19" s="55">
        <f t="shared" si="16"/>
        <v>0.58807688668602653</v>
      </c>
      <c r="AX19" s="55">
        <f t="shared" si="17"/>
        <v>0.59116037447565073</v>
      </c>
      <c r="AY19" s="55">
        <f t="shared" si="18"/>
        <v>0.59402917404962274</v>
      </c>
      <c r="AZ19" s="55">
        <f t="shared" si="19"/>
        <v>0.59398656718451259</v>
      </c>
      <c r="BA19" s="55">
        <f t="shared" si="20"/>
        <v>0.59370026867318315</v>
      </c>
      <c r="BB19" s="55">
        <f t="shared" si="21"/>
        <v>0.59117161940741303</v>
      </c>
      <c r="BC19" s="55">
        <f t="shared" si="22"/>
        <v>0.59663328361389312</v>
      </c>
      <c r="BD19" s="55">
        <f t="shared" si="23"/>
        <v>0.60080853861541261</v>
      </c>
      <c r="BE19" s="55">
        <f t="shared" si="24"/>
        <v>0.59267292939281335</v>
      </c>
      <c r="BF19" s="55">
        <f t="shared" si="25"/>
        <v>0.59225734501967875</v>
      </c>
    </row>
    <row r="20" spans="1:58" x14ac:dyDescent="0.25">
      <c r="A20" s="51">
        <v>1900</v>
      </c>
      <c r="B20" s="46">
        <f t="shared" ref="B20:Z20" si="39">ROUND(IF(($AE$3-$AF$3)/($AD$3-$AF$3)&gt;=0.7, B66*((($AD$3+$AE$3)/2-$AF$3)/50)^B$5,B66*((($AD$3-$AE$3)/LN(($AD$3-$AF$3)/($AE$3-$AF$3)))/((10)/LN(55/45)))^B$5),0)</f>
        <v>270</v>
      </c>
      <c r="C20" s="46">
        <f t="shared" si="39"/>
        <v>345</v>
      </c>
      <c r="D20" s="46">
        <f t="shared" si="39"/>
        <v>377</v>
      </c>
      <c r="E20" s="46">
        <f t="shared" si="39"/>
        <v>404</v>
      </c>
      <c r="F20" s="46">
        <f t="shared" si="39"/>
        <v>429</v>
      </c>
      <c r="G20" s="46">
        <f t="shared" si="39"/>
        <v>466</v>
      </c>
      <c r="H20" s="46">
        <f t="shared" si="39"/>
        <v>610</v>
      </c>
      <c r="I20" s="46">
        <f t="shared" si="39"/>
        <v>675</v>
      </c>
      <c r="J20" s="46">
        <f t="shared" si="39"/>
        <v>736</v>
      </c>
      <c r="K20" s="46">
        <f t="shared" si="39"/>
        <v>792</v>
      </c>
      <c r="L20" s="46">
        <f t="shared" si="39"/>
        <v>641</v>
      </c>
      <c r="M20" s="46">
        <f t="shared" si="39"/>
        <v>852</v>
      </c>
      <c r="N20" s="46">
        <f t="shared" si="39"/>
        <v>950</v>
      </c>
      <c r="O20" s="46">
        <f t="shared" si="39"/>
        <v>1009</v>
      </c>
      <c r="P20" s="46">
        <f t="shared" si="39"/>
        <v>1101</v>
      </c>
      <c r="Q20" s="46">
        <f t="shared" si="39"/>
        <v>427</v>
      </c>
      <c r="R20" s="46">
        <f t="shared" si="39"/>
        <v>563</v>
      </c>
      <c r="S20" s="46">
        <f t="shared" si="39"/>
        <v>679</v>
      </c>
      <c r="T20" s="46">
        <f t="shared" si="39"/>
        <v>695</v>
      </c>
      <c r="U20" s="46">
        <f t="shared" si="39"/>
        <v>795</v>
      </c>
      <c r="V20" s="46">
        <f t="shared" si="39"/>
        <v>574</v>
      </c>
      <c r="W20" s="46">
        <f t="shared" si="39"/>
        <v>769</v>
      </c>
      <c r="X20" s="46">
        <f t="shared" si="39"/>
        <v>909</v>
      </c>
      <c r="Y20" s="46">
        <f t="shared" si="39"/>
        <v>988</v>
      </c>
      <c r="Z20" s="46">
        <f t="shared" si="39"/>
        <v>1163</v>
      </c>
      <c r="AG20" s="51">
        <v>1900</v>
      </c>
      <c r="AH20" s="55">
        <f t="shared" si="1"/>
        <v>0.58414374263059399</v>
      </c>
      <c r="AI20" s="55">
        <f t="shared" si="2"/>
        <v>0.58577334816160553</v>
      </c>
      <c r="AJ20" s="55">
        <f t="shared" si="3"/>
        <v>0.58704453441295545</v>
      </c>
      <c r="AK20" s="55">
        <f t="shared" si="4"/>
        <v>0.59540038465222866</v>
      </c>
      <c r="AL20" s="55">
        <f t="shared" si="5"/>
        <v>0.59518441698980962</v>
      </c>
      <c r="AM20" s="55">
        <f t="shared" si="6"/>
        <v>0.58668009568173229</v>
      </c>
      <c r="AN20" s="55">
        <f t="shared" si="7"/>
        <v>0.58786114912399057</v>
      </c>
      <c r="AO20" s="55">
        <f t="shared" si="8"/>
        <v>0.58779732748148428</v>
      </c>
      <c r="AP20" s="55">
        <f t="shared" si="9"/>
        <v>0.59091310526442564</v>
      </c>
      <c r="AQ20" s="55">
        <f t="shared" si="10"/>
        <v>0.58985406325291112</v>
      </c>
      <c r="AR20" s="55">
        <f t="shared" si="11"/>
        <v>0.58713613131331632</v>
      </c>
      <c r="AS20" s="55">
        <f t="shared" si="12"/>
        <v>0.58792071350941055</v>
      </c>
      <c r="AT20" s="55">
        <f t="shared" si="13"/>
        <v>0.5886179869264847</v>
      </c>
      <c r="AU20" s="55">
        <f t="shared" si="14"/>
        <v>0.58792852793534534</v>
      </c>
      <c r="AV20" s="55">
        <f t="shared" si="15"/>
        <v>0.58744751121805983</v>
      </c>
      <c r="AW20" s="55">
        <f t="shared" si="16"/>
        <v>0.58758772533370029</v>
      </c>
      <c r="AX20" s="55">
        <f t="shared" si="17"/>
        <v>0.59119093997259309</v>
      </c>
      <c r="AY20" s="55">
        <f t="shared" si="18"/>
        <v>0.59390265769252637</v>
      </c>
      <c r="AZ20" s="55">
        <f t="shared" si="19"/>
        <v>0.59385213509067991</v>
      </c>
      <c r="BA20" s="55">
        <f t="shared" si="20"/>
        <v>0.59358258824407828</v>
      </c>
      <c r="BB20" s="55">
        <f t="shared" si="21"/>
        <v>0.590686905068176</v>
      </c>
      <c r="BC20" s="55">
        <f t="shared" si="22"/>
        <v>0.59597850137369557</v>
      </c>
      <c r="BD20" s="55">
        <f t="shared" si="23"/>
        <v>0.60097186869855546</v>
      </c>
      <c r="BE20" s="55">
        <f t="shared" si="24"/>
        <v>0.59261569651838286</v>
      </c>
      <c r="BF20" s="55">
        <f t="shared" si="25"/>
        <v>0.59222519834197318</v>
      </c>
    </row>
    <row r="21" spans="1:58" x14ac:dyDescent="0.25">
      <c r="A21" s="51">
        <v>2000</v>
      </c>
      <c r="B21" s="46">
        <f t="shared" ref="B21:Z21" si="40">ROUND(IF(($AE$3-$AF$3)/($AD$3-$AF$3)&gt;=0.7, B67*((($AD$3+$AE$3)/2-$AF$3)/50)^B$5,B67*((($AD$3-$AE$3)/LN(($AD$3-$AF$3)/($AE$3-$AF$3)))/((10)/LN(55/45)))^B$5),0)</f>
        <v>285</v>
      </c>
      <c r="C21" s="46">
        <f t="shared" si="40"/>
        <v>364</v>
      </c>
      <c r="D21" s="46">
        <f t="shared" si="40"/>
        <v>397</v>
      </c>
      <c r="E21" s="46">
        <f t="shared" si="40"/>
        <v>429</v>
      </c>
      <c r="F21" s="46">
        <f t="shared" si="40"/>
        <v>455</v>
      </c>
      <c r="G21" s="46">
        <f t="shared" si="40"/>
        <v>493</v>
      </c>
      <c r="H21" s="46">
        <f t="shared" si="40"/>
        <v>645</v>
      </c>
      <c r="I21" s="46">
        <f t="shared" si="40"/>
        <v>714</v>
      </c>
      <c r="J21" s="46">
        <f t="shared" si="40"/>
        <v>778</v>
      </c>
      <c r="K21" s="46">
        <f t="shared" si="40"/>
        <v>838</v>
      </c>
      <c r="L21" s="46">
        <f t="shared" si="40"/>
        <v>678</v>
      </c>
      <c r="M21" s="46">
        <f t="shared" si="40"/>
        <v>902</v>
      </c>
      <c r="N21" s="46">
        <f t="shared" si="40"/>
        <v>1004</v>
      </c>
      <c r="O21" s="46">
        <f t="shared" si="40"/>
        <v>1067</v>
      </c>
      <c r="P21" s="46">
        <f t="shared" si="40"/>
        <v>1164</v>
      </c>
      <c r="Q21" s="46">
        <f t="shared" si="40"/>
        <v>450</v>
      </c>
      <c r="R21" s="46">
        <f t="shared" si="40"/>
        <v>594</v>
      </c>
      <c r="S21" s="46">
        <f t="shared" si="40"/>
        <v>716</v>
      </c>
      <c r="T21" s="46">
        <f t="shared" si="40"/>
        <v>737</v>
      </c>
      <c r="U21" s="46">
        <f t="shared" si="40"/>
        <v>843</v>
      </c>
      <c r="V21" s="46">
        <f t="shared" si="40"/>
        <v>606</v>
      </c>
      <c r="W21" s="46">
        <f t="shared" si="40"/>
        <v>812</v>
      </c>
      <c r="X21" s="46">
        <f t="shared" si="40"/>
        <v>959</v>
      </c>
      <c r="Y21" s="46">
        <f t="shared" si="40"/>
        <v>1048</v>
      </c>
      <c r="Z21" s="46">
        <f t="shared" si="40"/>
        <v>1233</v>
      </c>
      <c r="AG21" s="51">
        <v>2000</v>
      </c>
      <c r="AH21" s="56">
        <f t="shared" si="1"/>
        <v>0.58453744628921267</v>
      </c>
      <c r="AI21" s="56">
        <f t="shared" si="2"/>
        <v>0.58608058608058611</v>
      </c>
      <c r="AJ21" s="56">
        <f t="shared" si="3"/>
        <v>0.58654492535218561</v>
      </c>
      <c r="AK21" s="56">
        <f t="shared" si="4"/>
        <v>0.59588299024918734</v>
      </c>
      <c r="AL21" s="56">
        <f t="shared" si="5"/>
        <v>0.59564329475833899</v>
      </c>
      <c r="AM21" s="56">
        <f t="shared" si="6"/>
        <v>0.5869536747109878</v>
      </c>
      <c r="AN21" s="56">
        <f t="shared" si="7"/>
        <v>0.58761632753460791</v>
      </c>
      <c r="AO21" s="56">
        <f t="shared" si="8"/>
        <v>0.58801003075934821</v>
      </c>
      <c r="AP21" s="56">
        <f t="shared" si="9"/>
        <v>0.59057733109146737</v>
      </c>
      <c r="AQ21" s="56">
        <f t="shared" si="10"/>
        <v>0.58995596450408128</v>
      </c>
      <c r="AR21" s="56">
        <f t="shared" si="11"/>
        <v>0.58738423419130714</v>
      </c>
      <c r="AS21" s="56">
        <f t="shared" si="12"/>
        <v>0.58845403599877344</v>
      </c>
      <c r="AT21" s="56">
        <f t="shared" si="13"/>
        <v>0.58820083191751116</v>
      </c>
      <c r="AU21" s="56">
        <f t="shared" si="14"/>
        <v>0.58785935451169657</v>
      </c>
      <c r="AV21" s="56">
        <f t="shared" si="15"/>
        <v>0.58717595605260364</v>
      </c>
      <c r="AW21" s="56">
        <f t="shared" si="16"/>
        <v>0.58714925986573852</v>
      </c>
      <c r="AX21" s="56">
        <f t="shared" si="17"/>
        <v>0.59121831781468193</v>
      </c>
      <c r="AY21" s="56">
        <f t="shared" si="18"/>
        <v>0.59337344405217696</v>
      </c>
      <c r="AZ21" s="56">
        <f t="shared" si="19"/>
        <v>0.59372998578109326</v>
      </c>
      <c r="BA21" s="56">
        <f t="shared" si="20"/>
        <v>0.59382924767540146</v>
      </c>
      <c r="BB21" s="56">
        <f t="shared" si="21"/>
        <v>0.59122816431459968</v>
      </c>
      <c r="BC21" s="56">
        <f t="shared" si="22"/>
        <v>0.59612080990206584</v>
      </c>
      <c r="BD21" s="56">
        <f t="shared" si="23"/>
        <v>0.60080002255349407</v>
      </c>
      <c r="BE21" s="56">
        <f t="shared" si="24"/>
        <v>0.59284736443142094</v>
      </c>
      <c r="BF21" s="56">
        <f t="shared" si="25"/>
        <v>0.59219626527318825</v>
      </c>
    </row>
    <row r="22" spans="1:58" x14ac:dyDescent="0.25">
      <c r="A22" s="51">
        <v>2100</v>
      </c>
      <c r="B22" s="46">
        <f t="shared" ref="B22:Z22" si="41">ROUND(IF(($AE$3-$AF$3)/($AD$3-$AF$3)&gt;=0.7, B68*((($AD$3+$AE$3)/2-$AF$3)/50)^B$5,B68*((($AD$3-$AE$3)/LN(($AD$3-$AF$3)/($AE$3-$AF$3)))/((10)/LN(55/45)))^B$5),0)</f>
        <v>300</v>
      </c>
      <c r="C22" s="46">
        <f t="shared" si="41"/>
        <v>383</v>
      </c>
      <c r="D22" s="46">
        <f t="shared" si="41"/>
        <v>418</v>
      </c>
      <c r="E22" s="46">
        <f t="shared" si="41"/>
        <v>453</v>
      </c>
      <c r="F22" s="46">
        <f t="shared" si="41"/>
        <v>481</v>
      </c>
      <c r="G22" s="46">
        <f t="shared" si="41"/>
        <v>520</v>
      </c>
      <c r="H22" s="46">
        <f t="shared" si="41"/>
        <v>680</v>
      </c>
      <c r="I22" s="46">
        <f t="shared" si="41"/>
        <v>753</v>
      </c>
      <c r="J22" s="46">
        <f t="shared" si="41"/>
        <v>821</v>
      </c>
      <c r="K22" s="46">
        <f t="shared" si="41"/>
        <v>884</v>
      </c>
      <c r="L22" s="46">
        <f t="shared" si="41"/>
        <v>715</v>
      </c>
      <c r="M22" s="46">
        <f t="shared" si="41"/>
        <v>951</v>
      </c>
      <c r="N22" s="46">
        <f t="shared" si="41"/>
        <v>1060</v>
      </c>
      <c r="O22" s="46">
        <f t="shared" si="41"/>
        <v>1126</v>
      </c>
      <c r="P22" s="46">
        <f t="shared" si="41"/>
        <v>1228</v>
      </c>
      <c r="Q22" s="46">
        <f t="shared" si="41"/>
        <v>474</v>
      </c>
      <c r="R22" s="46">
        <f t="shared" si="41"/>
        <v>625</v>
      </c>
      <c r="S22" s="46">
        <f t="shared" si="41"/>
        <v>753</v>
      </c>
      <c r="T22" s="46">
        <f t="shared" si="41"/>
        <v>780</v>
      </c>
      <c r="U22" s="46">
        <f t="shared" si="41"/>
        <v>891</v>
      </c>
      <c r="V22" s="46">
        <f t="shared" si="41"/>
        <v>638</v>
      </c>
      <c r="W22" s="46">
        <f t="shared" si="41"/>
        <v>854</v>
      </c>
      <c r="X22" s="46">
        <f t="shared" si="41"/>
        <v>1010</v>
      </c>
      <c r="Y22" s="46">
        <f t="shared" si="41"/>
        <v>1108</v>
      </c>
      <c r="Z22" s="46">
        <f t="shared" si="41"/>
        <v>1303</v>
      </c>
      <c r="AG22" s="51">
        <v>2100</v>
      </c>
      <c r="AH22" s="55">
        <f t="shared" si="1"/>
        <v>0.5848922336059581</v>
      </c>
      <c r="AI22" s="55">
        <f t="shared" si="2"/>
        <v>0.58560004892741935</v>
      </c>
      <c r="AJ22" s="55">
        <f t="shared" si="3"/>
        <v>0.58680255778531176</v>
      </c>
      <c r="AK22" s="55">
        <f t="shared" si="4"/>
        <v>0.5956607495069034</v>
      </c>
      <c r="AL22" s="55">
        <f t="shared" si="5"/>
        <v>0.59542967492758281</v>
      </c>
      <c r="AM22" s="55">
        <f t="shared" si="6"/>
        <v>0.58719906048150328</v>
      </c>
      <c r="AN22" s="55">
        <f t="shared" si="7"/>
        <v>0.58739688161361381</v>
      </c>
      <c r="AO22" s="55">
        <f t="shared" si="8"/>
        <v>0.58781283664579798</v>
      </c>
      <c r="AP22" s="55">
        <f t="shared" si="9"/>
        <v>0.59063685904929764</v>
      </c>
      <c r="AQ22" s="55">
        <f t="shared" si="10"/>
        <v>0.59004729055490479</v>
      </c>
      <c r="AR22" s="55">
        <f t="shared" si="11"/>
        <v>0.58719906048150317</v>
      </c>
      <c r="AS22" s="55">
        <f t="shared" si="12"/>
        <v>0.58800615829793546</v>
      </c>
      <c r="AT22" s="55">
        <f t="shared" si="13"/>
        <v>0.58866160010440416</v>
      </c>
      <c r="AU22" s="55">
        <f t="shared" si="14"/>
        <v>0.58806018477415045</v>
      </c>
      <c r="AV22" s="55">
        <f t="shared" si="15"/>
        <v>0.58741084796678344</v>
      </c>
      <c r="AW22" s="55">
        <f t="shared" si="16"/>
        <v>0.58737879116453418</v>
      </c>
      <c r="AX22" s="55">
        <f t="shared" si="17"/>
        <v>0.59124298194580438</v>
      </c>
      <c r="AY22" s="55">
        <f t="shared" si="18"/>
        <v>0.59329178452398768</v>
      </c>
      <c r="AZ22" s="55">
        <f t="shared" si="19"/>
        <v>0.59438307989499217</v>
      </c>
      <c r="BA22" s="55">
        <f t="shared" si="20"/>
        <v>0.59371501679193983</v>
      </c>
      <c r="BB22" s="55">
        <f t="shared" si="21"/>
        <v>0.59125261221520464</v>
      </c>
      <c r="BC22" s="55">
        <f t="shared" si="22"/>
        <v>0.59590264597521481</v>
      </c>
      <c r="BD22" s="55">
        <f t="shared" si="23"/>
        <v>0.60124057957210719</v>
      </c>
      <c r="BE22" s="55">
        <f t="shared" si="24"/>
        <v>0.59305409477625315</v>
      </c>
      <c r="BF22" s="55">
        <f t="shared" si="25"/>
        <v>0.59217044328706847</v>
      </c>
    </row>
    <row r="23" spans="1:58" x14ac:dyDescent="0.25">
      <c r="A23" s="51">
        <v>2200</v>
      </c>
      <c r="B23" s="46">
        <f t="shared" ref="B23:Z23" si="42">ROUND(IF(($AE$3-$AF$3)/($AD$3-$AF$3)&gt;=0.7, B69*((($AD$3+$AE$3)/2-$AF$3)/50)^B$5,B69*((($AD$3-$AE$3)/LN(($AD$3-$AF$3)/($AE$3-$AF$3)))/((10)/LN(55/45)))^B$5),0)</f>
        <v>315</v>
      </c>
      <c r="C23" s="46">
        <f t="shared" si="42"/>
        <v>402</v>
      </c>
      <c r="D23" s="46">
        <f t="shared" si="42"/>
        <v>439</v>
      </c>
      <c r="E23" s="46">
        <f t="shared" si="42"/>
        <v>478</v>
      </c>
      <c r="F23" s="46">
        <f t="shared" si="42"/>
        <v>507</v>
      </c>
      <c r="G23" s="46">
        <f t="shared" si="42"/>
        <v>547</v>
      </c>
      <c r="H23" s="46">
        <f t="shared" si="42"/>
        <v>716</v>
      </c>
      <c r="I23" s="46">
        <f t="shared" si="42"/>
        <v>792</v>
      </c>
      <c r="J23" s="46">
        <f t="shared" si="42"/>
        <v>864</v>
      </c>
      <c r="K23" s="46">
        <f t="shared" si="42"/>
        <v>930</v>
      </c>
      <c r="L23" s="46">
        <f t="shared" si="42"/>
        <v>753</v>
      </c>
      <c r="M23" s="46">
        <f t="shared" si="42"/>
        <v>1001</v>
      </c>
      <c r="N23" s="46">
        <f t="shared" si="42"/>
        <v>1115</v>
      </c>
      <c r="O23" s="46">
        <f t="shared" si="42"/>
        <v>1185</v>
      </c>
      <c r="P23" s="46">
        <f t="shared" si="42"/>
        <v>1292</v>
      </c>
      <c r="Q23" s="46">
        <f t="shared" si="42"/>
        <v>497</v>
      </c>
      <c r="R23" s="46">
        <f t="shared" si="42"/>
        <v>656</v>
      </c>
      <c r="S23" s="46">
        <f t="shared" si="42"/>
        <v>791</v>
      </c>
      <c r="T23" s="46">
        <f t="shared" si="42"/>
        <v>822</v>
      </c>
      <c r="U23" s="46">
        <f t="shared" si="42"/>
        <v>940</v>
      </c>
      <c r="V23" s="46">
        <f t="shared" si="42"/>
        <v>669</v>
      </c>
      <c r="W23" s="46">
        <f t="shared" si="42"/>
        <v>897</v>
      </c>
      <c r="X23" s="46">
        <f t="shared" si="42"/>
        <v>1060</v>
      </c>
      <c r="Y23" s="46">
        <f t="shared" si="42"/>
        <v>1168</v>
      </c>
      <c r="Z23" s="46">
        <f t="shared" si="42"/>
        <v>1374</v>
      </c>
      <c r="AG23" s="51">
        <v>2200</v>
      </c>
      <c r="AH23" s="55">
        <f t="shared" si="1"/>
        <v>0.58429634026450994</v>
      </c>
      <c r="AI23" s="55">
        <f t="shared" si="2"/>
        <v>0.58588626227883511</v>
      </c>
      <c r="AJ23" s="55">
        <f t="shared" si="3"/>
        <v>0.58703573697054789</v>
      </c>
      <c r="AK23" s="55">
        <f t="shared" si="4"/>
        <v>0.59545312986608534</v>
      </c>
      <c r="AL23" s="55">
        <f t="shared" si="5"/>
        <v>0.59523809523809523</v>
      </c>
      <c r="AM23" s="55">
        <f t="shared" si="6"/>
        <v>0.58688783146555668</v>
      </c>
      <c r="AN23" s="55">
        <f t="shared" si="7"/>
        <v>0.58761253682836945</v>
      </c>
      <c r="AO23" s="55">
        <f t="shared" si="8"/>
        <v>0.58763517649459296</v>
      </c>
      <c r="AP23" s="55">
        <f t="shared" si="9"/>
        <v>0.59069047203962544</v>
      </c>
      <c r="AQ23" s="55">
        <f t="shared" si="10"/>
        <v>0.58981335261325363</v>
      </c>
      <c r="AR23" s="55">
        <f t="shared" si="11"/>
        <v>0.58742535290377695</v>
      </c>
      <c r="AS23" s="55">
        <f t="shared" si="12"/>
        <v>0.58819035978916812</v>
      </c>
      <c r="AT23" s="55">
        <f t="shared" si="13"/>
        <v>0.58828650344134414</v>
      </c>
      <c r="AU23" s="55">
        <f t="shared" si="14"/>
        <v>0.58799449220349087</v>
      </c>
      <c r="AV23" s="55">
        <f t="shared" si="15"/>
        <v>0.58717130677428431</v>
      </c>
      <c r="AW23" s="55">
        <f t="shared" si="16"/>
        <v>0.58699169707921428</v>
      </c>
      <c r="AX23" s="55">
        <f t="shared" si="17"/>
        <v>0.59081534318625994</v>
      </c>
      <c r="AY23" s="55">
        <f t="shared" si="18"/>
        <v>0.59359205742309018</v>
      </c>
      <c r="AZ23" s="55">
        <f t="shared" si="19"/>
        <v>0.59388343412012046</v>
      </c>
      <c r="BA23" s="55">
        <f t="shared" si="20"/>
        <v>0.59392740817029277</v>
      </c>
      <c r="BB23" s="55">
        <f t="shared" si="21"/>
        <v>0.59083281815773214</v>
      </c>
      <c r="BC23" s="55">
        <f t="shared" si="22"/>
        <v>0.59636992221261886</v>
      </c>
      <c r="BD23" s="55">
        <f t="shared" si="23"/>
        <v>0.6010722902838932</v>
      </c>
      <c r="BE23" s="55">
        <f t="shared" si="24"/>
        <v>0.59298520836982382</v>
      </c>
      <c r="BF23" s="55">
        <f t="shared" si="25"/>
        <v>0.59214694208251251</v>
      </c>
    </row>
    <row r="24" spans="1:58" x14ac:dyDescent="0.25">
      <c r="A24" s="51">
        <v>2300</v>
      </c>
      <c r="B24" s="46">
        <f t="shared" ref="B24:Z24" si="43">ROUND(IF(($AE$3-$AF$3)/($AD$3-$AF$3)&gt;=0.7, B70*((($AD$3+$AE$3)/2-$AF$3)/50)^B$5,B70*((($AD$3-$AE$3)/LN(($AD$3-$AF$3)/($AE$3-$AF$3)))/((10)/LN(55/45)))^B$5),0)</f>
        <v>330</v>
      </c>
      <c r="C24" s="46">
        <f t="shared" si="43"/>
        <v>421</v>
      </c>
      <c r="D24" s="46">
        <f t="shared" si="43"/>
        <v>459</v>
      </c>
      <c r="E24" s="46">
        <f t="shared" si="43"/>
        <v>503</v>
      </c>
      <c r="F24" s="46">
        <f t="shared" si="43"/>
        <v>533</v>
      </c>
      <c r="G24" s="46">
        <f t="shared" si="43"/>
        <v>574</v>
      </c>
      <c r="H24" s="46">
        <f t="shared" si="43"/>
        <v>752</v>
      </c>
      <c r="I24" s="46">
        <f t="shared" si="43"/>
        <v>832</v>
      </c>
      <c r="J24" s="46">
        <f t="shared" si="43"/>
        <v>907</v>
      </c>
      <c r="K24" s="46">
        <f t="shared" si="43"/>
        <v>977</v>
      </c>
      <c r="L24" s="46">
        <f t="shared" si="43"/>
        <v>790</v>
      </c>
      <c r="M24" s="46">
        <f t="shared" si="43"/>
        <v>1051</v>
      </c>
      <c r="N24" s="46">
        <f t="shared" si="43"/>
        <v>1171</v>
      </c>
      <c r="O24" s="46">
        <f t="shared" si="43"/>
        <v>1244</v>
      </c>
      <c r="P24" s="46">
        <f t="shared" si="43"/>
        <v>1357</v>
      </c>
      <c r="Q24" s="46">
        <f t="shared" si="43"/>
        <v>521</v>
      </c>
      <c r="R24" s="46">
        <f t="shared" si="43"/>
        <v>687</v>
      </c>
      <c r="S24" s="46">
        <f t="shared" si="43"/>
        <v>829</v>
      </c>
      <c r="T24" s="46">
        <f t="shared" si="43"/>
        <v>865</v>
      </c>
      <c r="U24" s="46">
        <f t="shared" si="43"/>
        <v>988</v>
      </c>
      <c r="V24" s="46">
        <f t="shared" si="43"/>
        <v>701</v>
      </c>
      <c r="W24" s="46">
        <f t="shared" si="43"/>
        <v>940</v>
      </c>
      <c r="X24" s="46">
        <f t="shared" si="43"/>
        <v>1110</v>
      </c>
      <c r="Y24" s="46">
        <f t="shared" si="43"/>
        <v>1228</v>
      </c>
      <c r="Z24" s="46">
        <f t="shared" si="43"/>
        <v>1445</v>
      </c>
      <c r="AG24" s="51">
        <v>2300</v>
      </c>
      <c r="AH24" s="55">
        <f t="shared" si="1"/>
        <v>0.58462955745314105</v>
      </c>
      <c r="AI24" s="55">
        <f t="shared" si="2"/>
        <v>0.5854581105417227</v>
      </c>
      <c r="AJ24" s="55">
        <f t="shared" si="3"/>
        <v>0.58597116102717284</v>
      </c>
      <c r="AK24" s="55">
        <f t="shared" si="4"/>
        <v>0.59586213432367274</v>
      </c>
      <c r="AL24" s="55">
        <f t="shared" si="5"/>
        <v>0.59506531204644408</v>
      </c>
      <c r="AM24" s="55">
        <f t="shared" si="6"/>
        <v>0.58660616651848219</v>
      </c>
      <c r="AN24" s="55">
        <f t="shared" si="7"/>
        <v>0.58780768058280508</v>
      </c>
      <c r="AO24" s="55">
        <f t="shared" si="8"/>
        <v>0.58783008036739381</v>
      </c>
      <c r="AP24" s="55">
        <f t="shared" si="9"/>
        <v>0.59073900994226125</v>
      </c>
      <c r="AQ24" s="55">
        <f t="shared" si="10"/>
        <v>0.59020572626415468</v>
      </c>
      <c r="AR24" s="55">
        <f t="shared" si="11"/>
        <v>0.5872558056554964</v>
      </c>
      <c r="AS24" s="55">
        <f t="shared" si="12"/>
        <v>0.58835713446003812</v>
      </c>
      <c r="AT24" s="55">
        <f t="shared" si="13"/>
        <v>0.58844960363823673</v>
      </c>
      <c r="AU24" s="55">
        <f t="shared" si="14"/>
        <v>0.58793504357524995</v>
      </c>
      <c r="AV24" s="55">
        <f t="shared" si="15"/>
        <v>0.5873874029858499</v>
      </c>
      <c r="AW24" s="55">
        <f t="shared" si="16"/>
        <v>0.58720766413074099</v>
      </c>
      <c r="AX24" s="55">
        <f t="shared" si="17"/>
        <v>0.59085592404018161</v>
      </c>
      <c r="AY24" s="55">
        <f t="shared" si="18"/>
        <v>0.59386506583377496</v>
      </c>
      <c r="AZ24" s="55">
        <f t="shared" si="19"/>
        <v>0.59411992980455852</v>
      </c>
      <c r="BA24" s="55">
        <f t="shared" si="20"/>
        <v>0.5935181569699336</v>
      </c>
      <c r="BB24" s="55">
        <f t="shared" si="21"/>
        <v>0.5908730760801767</v>
      </c>
      <c r="BC24" s="55">
        <f t="shared" si="22"/>
        <v>0.59647508606056754</v>
      </c>
      <c r="BD24" s="55">
        <f t="shared" si="23"/>
        <v>0.60091924403276353</v>
      </c>
      <c r="BE24" s="55">
        <f t="shared" si="24"/>
        <v>0.59268125524870408</v>
      </c>
      <c r="BF24" s="55">
        <f t="shared" si="25"/>
        <v>0.59212575193823869</v>
      </c>
    </row>
    <row r="25" spans="1:58" x14ac:dyDescent="0.25">
      <c r="A25" s="51">
        <v>2400</v>
      </c>
      <c r="B25" s="46">
        <f t="shared" ref="B25:Z25" si="44">ROUND(IF(($AE$3-$AF$3)/($AD$3-$AF$3)&gt;=0.7, B71*((($AD$3+$AE$3)/2-$AF$3)/50)^B$5,B71*((($AD$3-$AE$3)/LN(($AD$3-$AF$3)/($AE$3-$AF$3)))/((10)/LN(55/45)))^B$5),0)</f>
        <v>345</v>
      </c>
      <c r="C25" s="46">
        <f t="shared" si="44"/>
        <v>441</v>
      </c>
      <c r="D25" s="46">
        <f t="shared" si="44"/>
        <v>481</v>
      </c>
      <c r="E25" s="46">
        <f t="shared" si="44"/>
        <v>528</v>
      </c>
      <c r="F25" s="46">
        <f t="shared" si="44"/>
        <v>560</v>
      </c>
      <c r="G25" s="46">
        <f t="shared" si="44"/>
        <v>602</v>
      </c>
      <c r="H25" s="46">
        <f t="shared" si="44"/>
        <v>787</v>
      </c>
      <c r="I25" s="46">
        <f t="shared" si="44"/>
        <v>871</v>
      </c>
      <c r="J25" s="46">
        <f t="shared" si="44"/>
        <v>950</v>
      </c>
      <c r="K25" s="46">
        <f t="shared" si="44"/>
        <v>1024</v>
      </c>
      <c r="L25" s="46">
        <f t="shared" si="44"/>
        <v>828</v>
      </c>
      <c r="M25" s="46">
        <f t="shared" si="44"/>
        <v>1101</v>
      </c>
      <c r="N25" s="46">
        <f t="shared" si="44"/>
        <v>1227</v>
      </c>
      <c r="O25" s="46">
        <f t="shared" si="44"/>
        <v>1303</v>
      </c>
      <c r="P25" s="46">
        <f t="shared" si="44"/>
        <v>1421</v>
      </c>
      <c r="Q25" s="46">
        <f t="shared" si="44"/>
        <v>545</v>
      </c>
      <c r="R25" s="46">
        <f t="shared" si="44"/>
        <v>719</v>
      </c>
      <c r="S25" s="46">
        <f t="shared" si="44"/>
        <v>866</v>
      </c>
      <c r="T25" s="46">
        <f t="shared" si="44"/>
        <v>909</v>
      </c>
      <c r="U25" s="46">
        <f t="shared" si="44"/>
        <v>1037</v>
      </c>
      <c r="V25" s="46">
        <f t="shared" si="44"/>
        <v>733</v>
      </c>
      <c r="W25" s="46">
        <f t="shared" si="44"/>
        <v>982</v>
      </c>
      <c r="X25" s="46">
        <f t="shared" si="44"/>
        <v>1160</v>
      </c>
      <c r="Y25" s="46">
        <f t="shared" si="44"/>
        <v>1289</v>
      </c>
      <c r="Z25" s="46">
        <f t="shared" si="44"/>
        <v>1516</v>
      </c>
      <c r="AG25" s="51">
        <v>2400</v>
      </c>
      <c r="AH25" s="55">
        <f t="shared" si="1"/>
        <v>0.58493413133042849</v>
      </c>
      <c r="AI25" s="55">
        <f t="shared" si="2"/>
        <v>0.58639718103849481</v>
      </c>
      <c r="AJ25" s="55">
        <f t="shared" si="3"/>
        <v>0.58683584456780324</v>
      </c>
      <c r="AK25" s="55">
        <f t="shared" si="4"/>
        <v>0.59566451001517373</v>
      </c>
      <c r="AL25" s="55">
        <f t="shared" si="5"/>
        <v>0.59543746045923107</v>
      </c>
      <c r="AM25" s="55">
        <f t="shared" si="6"/>
        <v>0.58684187438464464</v>
      </c>
      <c r="AN25" s="55">
        <f t="shared" si="7"/>
        <v>0.58723893237425095</v>
      </c>
      <c r="AO25" s="55">
        <f t="shared" si="8"/>
        <v>0.58733289502520269</v>
      </c>
      <c r="AP25" s="55">
        <f t="shared" si="9"/>
        <v>0.5904728755407489</v>
      </c>
      <c r="AQ25" s="55">
        <f t="shared" si="10"/>
        <v>0.59027487556094849</v>
      </c>
      <c r="AR25" s="55">
        <f t="shared" si="11"/>
        <v>0.5874590268613511</v>
      </c>
      <c r="AS25" s="55">
        <f t="shared" si="12"/>
        <v>0.58824315118810688</v>
      </c>
      <c r="AT25" s="55">
        <f t="shared" si="13"/>
        <v>0.58859789457525746</v>
      </c>
      <c r="AU25" s="55">
        <f t="shared" si="14"/>
        <v>0.58788098906577446</v>
      </c>
      <c r="AV25" s="55">
        <f t="shared" si="15"/>
        <v>0.58717067204389928</v>
      </c>
      <c r="AW25" s="55">
        <f t="shared" si="16"/>
        <v>0.5874047488171068</v>
      </c>
      <c r="AX25" s="55">
        <f t="shared" si="17"/>
        <v>0.59130477690375061</v>
      </c>
      <c r="AY25" s="55">
        <f t="shared" si="18"/>
        <v>0.59342910886271982</v>
      </c>
      <c r="AZ25" s="55">
        <f t="shared" si="19"/>
        <v>0.59433129556376474</v>
      </c>
      <c r="BA25" s="55">
        <f t="shared" si="20"/>
        <v>0.59343275382555249</v>
      </c>
      <c r="BB25" s="55">
        <f t="shared" si="21"/>
        <v>0.59090982377505108</v>
      </c>
      <c r="BC25" s="55">
        <f t="shared" si="22"/>
        <v>0.59596419359732977</v>
      </c>
      <c r="BD25" s="55">
        <f t="shared" si="23"/>
        <v>0.60077945955744294</v>
      </c>
      <c r="BE25" s="55">
        <f t="shared" si="24"/>
        <v>0.5928658324843562</v>
      </c>
      <c r="BF25" s="55">
        <f t="shared" si="25"/>
        <v>0.59191119770263489</v>
      </c>
    </row>
    <row r="26" spans="1:58" x14ac:dyDescent="0.25">
      <c r="A26" s="50">
        <v>2500</v>
      </c>
      <c r="B26" s="46">
        <f t="shared" ref="B26:Z26" si="45">ROUND(IF(($AE$3-$AF$3)/($AD$3-$AF$3)&gt;=0.7, B72*((($AD$3+$AE$3)/2-$AF$3)/50)^B$5,B72*((($AD$3-$AE$3)/LN(($AD$3-$AF$3)/($AE$3-$AF$3)))/((10)/LN(55/45)))^B$5),0)</f>
        <v>360</v>
      </c>
      <c r="C26" s="46">
        <f t="shared" si="45"/>
        <v>460</v>
      </c>
      <c r="D26" s="46">
        <f t="shared" si="45"/>
        <v>501</v>
      </c>
      <c r="E26" s="57">
        <f t="shared" si="45"/>
        <v>553</v>
      </c>
      <c r="F26" s="46">
        <f t="shared" si="45"/>
        <v>586</v>
      </c>
      <c r="G26" s="46">
        <f t="shared" si="45"/>
        <v>629</v>
      </c>
      <c r="H26" s="46">
        <f t="shared" si="45"/>
        <v>824</v>
      </c>
      <c r="I26" s="46">
        <f t="shared" si="45"/>
        <v>911</v>
      </c>
      <c r="J26" s="57">
        <f t="shared" si="45"/>
        <v>994</v>
      </c>
      <c r="K26" s="46">
        <f t="shared" si="45"/>
        <v>1070</v>
      </c>
      <c r="L26" s="46">
        <f t="shared" si="45"/>
        <v>866</v>
      </c>
      <c r="M26" s="46">
        <f t="shared" si="45"/>
        <v>1152</v>
      </c>
      <c r="N26" s="46">
        <f t="shared" si="45"/>
        <v>1283</v>
      </c>
      <c r="O26" s="57">
        <f t="shared" si="45"/>
        <v>1363</v>
      </c>
      <c r="P26" s="46">
        <f t="shared" si="45"/>
        <v>1486</v>
      </c>
      <c r="Q26" s="46">
        <f t="shared" si="45"/>
        <v>569</v>
      </c>
      <c r="R26" s="46">
        <f t="shared" si="45"/>
        <v>750</v>
      </c>
      <c r="S26" s="46">
        <f t="shared" si="45"/>
        <v>904</v>
      </c>
      <c r="T26" s="57">
        <f t="shared" si="45"/>
        <v>952</v>
      </c>
      <c r="U26" s="46">
        <f t="shared" si="45"/>
        <v>1086</v>
      </c>
      <c r="V26" s="46">
        <f t="shared" si="45"/>
        <v>765</v>
      </c>
      <c r="W26" s="46">
        <f t="shared" si="45"/>
        <v>1025</v>
      </c>
      <c r="X26" s="46">
        <f t="shared" si="45"/>
        <v>1211</v>
      </c>
      <c r="Y26" s="57">
        <f t="shared" si="45"/>
        <v>1350</v>
      </c>
      <c r="Z26" s="46">
        <f t="shared" si="45"/>
        <v>1588</v>
      </c>
      <c r="AG26" s="50">
        <v>2500</v>
      </c>
      <c r="AH26" s="55">
        <f t="shared" si="1"/>
        <v>0.58441084082109729</v>
      </c>
      <c r="AI26" s="55">
        <f t="shared" si="2"/>
        <v>0.58598352876733262</v>
      </c>
      <c r="AJ26" s="55">
        <f t="shared" si="3"/>
        <v>0.58586898051780989</v>
      </c>
      <c r="AK26" s="58">
        <f t="shared" si="4"/>
        <v>0.59548486790035049</v>
      </c>
      <c r="AL26" s="55">
        <f t="shared" si="5"/>
        <v>0.59476082698143651</v>
      </c>
      <c r="AM26" s="55">
        <f t="shared" si="6"/>
        <v>0.58658683863266514</v>
      </c>
      <c r="AN26" s="55">
        <f t="shared" si="7"/>
        <v>0.58779260337196071</v>
      </c>
      <c r="AO26" s="55">
        <f t="shared" si="8"/>
        <v>0.58752398303855036</v>
      </c>
      <c r="AP26" s="58">
        <f t="shared" si="9"/>
        <v>0.59082439022940503</v>
      </c>
      <c r="AQ26" s="55">
        <f t="shared" si="10"/>
        <v>0.5900615980191577</v>
      </c>
      <c r="AR26" s="55">
        <f t="shared" si="11"/>
        <v>0.58730777708075477</v>
      </c>
      <c r="AS26" s="55">
        <f t="shared" si="12"/>
        <v>0.58839603343437885</v>
      </c>
      <c r="AT26" s="55">
        <f t="shared" si="13"/>
        <v>0.58850511444429143</v>
      </c>
      <c r="AU26" s="58">
        <f t="shared" si="14"/>
        <v>0.58804876102052128</v>
      </c>
      <c r="AV26" s="55">
        <f t="shared" si="15"/>
        <v>0.58717191374183797</v>
      </c>
      <c r="AW26" s="55">
        <f t="shared" si="16"/>
        <v>0.58758532379152606</v>
      </c>
      <c r="AX26" s="55">
        <f t="shared" si="17"/>
        <v>0.59132176182347862</v>
      </c>
      <c r="AY26" s="55">
        <f t="shared" si="18"/>
        <v>0.59335689695346672</v>
      </c>
      <c r="AZ26" s="58">
        <f t="shared" si="19"/>
        <v>0.5942126682146156</v>
      </c>
      <c r="BA26" s="55">
        <f t="shared" si="20"/>
        <v>0.59335507875887161</v>
      </c>
      <c r="BB26" s="55">
        <f t="shared" si="21"/>
        <v>0.59094350116643746</v>
      </c>
      <c r="BC26" s="55">
        <f t="shared" si="22"/>
        <v>0.59607751915444218</v>
      </c>
      <c r="BD26" s="55">
        <f t="shared" si="23"/>
        <v>0.60089563718010752</v>
      </c>
      <c r="BE26" s="58">
        <f t="shared" si="24"/>
        <v>0.59259389321019085</v>
      </c>
      <c r="BF26" s="55">
        <f t="shared" si="25"/>
        <v>0.59190234356800064</v>
      </c>
    </row>
    <row r="27" spans="1:58" x14ac:dyDescent="0.25">
      <c r="A27" s="51">
        <v>2600</v>
      </c>
      <c r="B27" s="46">
        <f t="shared" ref="B27:Z27" si="46">ROUND(IF(($AE$3-$AF$3)/($AD$3-$AF$3)&gt;=0.7, B73*((($AD$3+$AE$3)/2-$AF$3)/50)^B$5,B73*((($AD$3-$AE$3)/LN(($AD$3-$AF$3)/($AE$3-$AF$3)))/((10)/LN(55/45)))^B$5),0)</f>
        <v>375</v>
      </c>
      <c r="C27" s="46">
        <f t="shared" si="46"/>
        <v>479</v>
      </c>
      <c r="D27" s="46">
        <f t="shared" si="46"/>
        <v>522</v>
      </c>
      <c r="E27" s="57">
        <f t="shared" si="46"/>
        <v>578</v>
      </c>
      <c r="F27" s="46">
        <f t="shared" si="46"/>
        <v>614</v>
      </c>
      <c r="G27" s="46">
        <f t="shared" si="46"/>
        <v>657</v>
      </c>
      <c r="H27" s="46">
        <f t="shared" si="46"/>
        <v>859</v>
      </c>
      <c r="I27" s="46">
        <f t="shared" si="46"/>
        <v>951</v>
      </c>
      <c r="J27" s="57">
        <f t="shared" si="46"/>
        <v>1037</v>
      </c>
      <c r="K27" s="46">
        <f t="shared" si="46"/>
        <v>1117</v>
      </c>
      <c r="L27" s="46">
        <f t="shared" si="46"/>
        <v>904</v>
      </c>
      <c r="M27" s="46">
        <f t="shared" si="46"/>
        <v>1202</v>
      </c>
      <c r="N27" s="46">
        <f t="shared" si="46"/>
        <v>1339</v>
      </c>
      <c r="O27" s="57">
        <f t="shared" si="46"/>
        <v>1423</v>
      </c>
      <c r="P27" s="46">
        <f t="shared" si="46"/>
        <v>1551</v>
      </c>
      <c r="Q27" s="46">
        <f t="shared" si="46"/>
        <v>592</v>
      </c>
      <c r="R27" s="46">
        <f t="shared" si="46"/>
        <v>781</v>
      </c>
      <c r="S27" s="46">
        <f t="shared" si="46"/>
        <v>942</v>
      </c>
      <c r="T27" s="57">
        <f t="shared" si="46"/>
        <v>996</v>
      </c>
      <c r="U27" s="46">
        <f t="shared" si="46"/>
        <v>1136</v>
      </c>
      <c r="V27" s="46">
        <f t="shared" si="46"/>
        <v>797</v>
      </c>
      <c r="W27" s="46">
        <f t="shared" si="46"/>
        <v>1068</v>
      </c>
      <c r="X27" s="46">
        <f t="shared" si="46"/>
        <v>1262</v>
      </c>
      <c r="Y27" s="57">
        <f t="shared" si="46"/>
        <v>1412</v>
      </c>
      <c r="Z27" s="46">
        <f t="shared" si="46"/>
        <v>1661</v>
      </c>
      <c r="AG27" s="51">
        <v>2600</v>
      </c>
      <c r="AH27" s="55">
        <f t="shared" si="1"/>
        <v>0.5846995813550997</v>
      </c>
      <c r="AI27" s="55">
        <f t="shared" si="2"/>
        <v>0.58620879557956962</v>
      </c>
      <c r="AJ27" s="55">
        <f t="shared" si="3"/>
        <v>0.58610197276085474</v>
      </c>
      <c r="AK27" s="58">
        <f t="shared" si="4"/>
        <v>0.59532086043433696</v>
      </c>
      <c r="AL27" s="55">
        <f t="shared" si="5"/>
        <v>0.59559608109418949</v>
      </c>
      <c r="AM27" s="55">
        <f t="shared" si="6"/>
        <v>0.58680361728257224</v>
      </c>
      <c r="AN27" s="55">
        <f t="shared" si="7"/>
        <v>0.58727212440050724</v>
      </c>
      <c r="AO27" s="55">
        <f t="shared" si="8"/>
        <v>0.58739237316401272</v>
      </c>
      <c r="AP27" s="58">
        <f t="shared" si="9"/>
        <v>0.59057696578981833</v>
      </c>
      <c r="AQ27" s="55">
        <f t="shared" si="10"/>
        <v>0.58986768903358333</v>
      </c>
      <c r="AR27" s="55">
        <f t="shared" si="11"/>
        <v>0.58749175464420667</v>
      </c>
      <c r="AS27" s="55">
        <f t="shared" si="12"/>
        <v>0.58828999466525711</v>
      </c>
      <c r="AT27" s="55">
        <f t="shared" si="13"/>
        <v>0.58842012054043247</v>
      </c>
      <c r="AU27" s="58">
        <f t="shared" si="14"/>
        <v>0.58799709100525599</v>
      </c>
      <c r="AV27" s="55">
        <f t="shared" si="15"/>
        <v>0.5871730513691239</v>
      </c>
      <c r="AW27" s="55">
        <f t="shared" si="16"/>
        <v>0.5872520670379977</v>
      </c>
      <c r="AX27" s="55">
        <f t="shared" si="17"/>
        <v>0.59095930628490145</v>
      </c>
      <c r="AY27" s="55">
        <f t="shared" si="18"/>
        <v>0.59360644270941632</v>
      </c>
      <c r="AZ27" s="58">
        <f t="shared" si="19"/>
        <v>0.59410192784882598</v>
      </c>
      <c r="BA27" s="55">
        <f t="shared" si="20"/>
        <v>0.59354467912796993</v>
      </c>
      <c r="BB27" s="55">
        <f t="shared" si="21"/>
        <v>0.59097447761415367</v>
      </c>
      <c r="BC27" s="55">
        <f t="shared" si="22"/>
        <v>0.59618175728480516</v>
      </c>
      <c r="BD27" s="55">
        <f t="shared" si="23"/>
        <v>0.60100246449108852</v>
      </c>
      <c r="BE27" s="58">
        <f t="shared" si="24"/>
        <v>0.59297584001411041</v>
      </c>
      <c r="BF27" s="55">
        <f t="shared" si="25"/>
        <v>0.59207243173878954</v>
      </c>
    </row>
    <row r="28" spans="1:58" x14ac:dyDescent="0.25">
      <c r="A28" s="51">
        <v>2700</v>
      </c>
      <c r="B28" s="46">
        <f t="shared" ref="B28:Z28" si="47">ROUND(IF(($AE$3-$AF$3)/($AD$3-$AF$3)&gt;=0.7, B74*((($AD$3+$AE$3)/2-$AF$3)/50)^B$5,B74*((($AD$3-$AE$3)/LN(($AD$3-$AF$3)/($AE$3-$AF$3)))/((10)/LN(55/45)))^B$5),0)</f>
        <v>390</v>
      </c>
      <c r="C28" s="46">
        <f t="shared" si="47"/>
        <v>498</v>
      </c>
      <c r="D28" s="46">
        <f t="shared" si="47"/>
        <v>544</v>
      </c>
      <c r="E28" s="57">
        <f t="shared" si="47"/>
        <v>604</v>
      </c>
      <c r="F28" s="46">
        <f t="shared" si="47"/>
        <v>640</v>
      </c>
      <c r="G28" s="46">
        <f t="shared" si="47"/>
        <v>685</v>
      </c>
      <c r="H28" s="46">
        <f t="shared" si="47"/>
        <v>895</v>
      </c>
      <c r="I28" s="46">
        <f t="shared" si="47"/>
        <v>991</v>
      </c>
      <c r="J28" s="57">
        <f t="shared" si="47"/>
        <v>1081</v>
      </c>
      <c r="K28" s="46">
        <f t="shared" si="47"/>
        <v>1164</v>
      </c>
      <c r="L28" s="46">
        <f t="shared" si="47"/>
        <v>942</v>
      </c>
      <c r="M28" s="46">
        <f t="shared" si="47"/>
        <v>1252</v>
      </c>
      <c r="N28" s="46">
        <f t="shared" si="47"/>
        <v>1395</v>
      </c>
      <c r="O28" s="57">
        <f t="shared" si="47"/>
        <v>1483</v>
      </c>
      <c r="P28" s="46">
        <f t="shared" si="47"/>
        <v>1617</v>
      </c>
      <c r="Q28" s="46">
        <f t="shared" si="47"/>
        <v>616</v>
      </c>
      <c r="R28" s="46">
        <f t="shared" si="47"/>
        <v>812</v>
      </c>
      <c r="S28" s="46">
        <f t="shared" si="47"/>
        <v>980</v>
      </c>
      <c r="T28" s="57">
        <f t="shared" si="47"/>
        <v>1040</v>
      </c>
      <c r="U28" s="46">
        <f t="shared" si="47"/>
        <v>1186</v>
      </c>
      <c r="V28" s="46">
        <f t="shared" si="47"/>
        <v>829</v>
      </c>
      <c r="W28" s="46">
        <f t="shared" si="47"/>
        <v>1111</v>
      </c>
      <c r="X28" s="46">
        <f t="shared" si="47"/>
        <v>1313</v>
      </c>
      <c r="Y28" s="57">
        <f t="shared" si="47"/>
        <v>1474</v>
      </c>
      <c r="Z28" s="46">
        <f t="shared" si="47"/>
        <v>1734</v>
      </c>
      <c r="AG28" s="51">
        <v>2700</v>
      </c>
      <c r="AH28" s="55">
        <f t="shared" si="1"/>
        <v>0.58422590068159685</v>
      </c>
      <c r="AI28" s="55">
        <f t="shared" si="2"/>
        <v>0.5858341077793594</v>
      </c>
      <c r="AJ28" s="55">
        <f t="shared" si="3"/>
        <v>0.58686142410986386</v>
      </c>
      <c r="AK28" s="58">
        <f t="shared" si="4"/>
        <v>0.5956607495069034</v>
      </c>
      <c r="AL28" s="55">
        <f t="shared" si="5"/>
        <v>0.59496971697104628</v>
      </c>
      <c r="AM28" s="55">
        <f t="shared" si="6"/>
        <v>0.58700281504269702</v>
      </c>
      <c r="AN28" s="55">
        <f t="shared" si="7"/>
        <v>0.58712394547291347</v>
      </c>
      <c r="AO28" s="55">
        <f t="shared" si="8"/>
        <v>0.58756566387212295</v>
      </c>
      <c r="AP28" s="58">
        <f t="shared" si="9"/>
        <v>0.59062324137968703</v>
      </c>
      <c r="AQ28" s="55">
        <f t="shared" si="10"/>
        <v>0.58994209546013199</v>
      </c>
      <c r="AR28" s="55">
        <f t="shared" si="11"/>
        <v>0.58735136955125611</v>
      </c>
      <c r="AS28" s="55">
        <f t="shared" si="12"/>
        <v>0.5879590494975111</v>
      </c>
      <c r="AT28" s="55">
        <f t="shared" si="13"/>
        <v>0.58834197218977091</v>
      </c>
      <c r="AU28" s="58">
        <f t="shared" si="14"/>
        <v>0.58814664403445582</v>
      </c>
      <c r="AV28" s="55">
        <f t="shared" si="15"/>
        <v>0.5873571109440211</v>
      </c>
      <c r="AW28" s="55">
        <f t="shared" si="16"/>
        <v>0.58742472428705617</v>
      </c>
      <c r="AX28" s="55">
        <f t="shared" si="17"/>
        <v>0.59062492044384152</v>
      </c>
      <c r="AY28" s="55">
        <f t="shared" si="18"/>
        <v>0.59353291382265472</v>
      </c>
      <c r="AZ28" s="58">
        <f t="shared" si="19"/>
        <v>0.59400059400059391</v>
      </c>
      <c r="BA28" s="55">
        <f t="shared" si="20"/>
        <v>0.59346735554248964</v>
      </c>
      <c r="BB28" s="55">
        <f t="shared" si="21"/>
        <v>0.59100306551650383</v>
      </c>
      <c r="BC28" s="55">
        <f t="shared" si="22"/>
        <v>0.59627795891532154</v>
      </c>
      <c r="BD28" s="55">
        <f t="shared" si="23"/>
        <v>0.60110102663294152</v>
      </c>
      <c r="BE28" s="58">
        <f t="shared" si="24"/>
        <v>0.59292273902952142</v>
      </c>
      <c r="BF28" s="55">
        <f t="shared" si="25"/>
        <v>0.5920574165946797</v>
      </c>
    </row>
    <row r="29" spans="1:58" x14ac:dyDescent="0.25">
      <c r="A29" s="51">
        <v>2800</v>
      </c>
      <c r="B29" s="46">
        <f t="shared" ref="B29:Z29" si="48">ROUND(IF(($AE$3-$AF$3)/($AD$3-$AF$3)&gt;=0.7, B75*((($AD$3+$AE$3)/2-$AF$3)/50)^B$5,B75*((($AD$3-$AE$3)/LN(($AD$3-$AF$3)/($AE$3-$AF$3)))/((10)/LN(55/45)))^B$5),0)</f>
        <v>405</v>
      </c>
      <c r="C29" s="46">
        <f t="shared" si="48"/>
        <v>517</v>
      </c>
      <c r="D29" s="46">
        <f t="shared" si="48"/>
        <v>564</v>
      </c>
      <c r="E29" s="57">
        <f t="shared" si="48"/>
        <v>629</v>
      </c>
      <c r="F29" s="46">
        <f t="shared" si="48"/>
        <v>667</v>
      </c>
      <c r="G29" s="46">
        <f t="shared" si="48"/>
        <v>713</v>
      </c>
      <c r="H29" s="46">
        <f t="shared" si="48"/>
        <v>932</v>
      </c>
      <c r="I29" s="46">
        <f t="shared" si="48"/>
        <v>1031</v>
      </c>
      <c r="J29" s="57">
        <f t="shared" si="48"/>
        <v>1125</v>
      </c>
      <c r="K29" s="46">
        <f t="shared" si="48"/>
        <v>1212</v>
      </c>
      <c r="L29" s="46">
        <f t="shared" si="48"/>
        <v>981</v>
      </c>
      <c r="M29" s="46">
        <f t="shared" si="48"/>
        <v>1304</v>
      </c>
      <c r="N29" s="46">
        <f t="shared" si="48"/>
        <v>1452</v>
      </c>
      <c r="O29" s="57">
        <f t="shared" si="48"/>
        <v>1543</v>
      </c>
      <c r="P29" s="46">
        <f t="shared" si="48"/>
        <v>1683</v>
      </c>
      <c r="Q29" s="46">
        <f t="shared" si="48"/>
        <v>640</v>
      </c>
      <c r="R29" s="46">
        <f t="shared" si="48"/>
        <v>844</v>
      </c>
      <c r="S29" s="46">
        <f t="shared" si="48"/>
        <v>1018</v>
      </c>
      <c r="T29" s="57">
        <f t="shared" si="48"/>
        <v>1084</v>
      </c>
      <c r="U29" s="46">
        <f t="shared" si="48"/>
        <v>1236</v>
      </c>
      <c r="V29" s="46">
        <f t="shared" si="48"/>
        <v>861</v>
      </c>
      <c r="W29" s="46">
        <f t="shared" si="48"/>
        <v>1154</v>
      </c>
      <c r="X29" s="46">
        <f t="shared" si="48"/>
        <v>1363</v>
      </c>
      <c r="Y29" s="57">
        <f t="shared" si="48"/>
        <v>1536</v>
      </c>
      <c r="Z29" s="46">
        <f t="shared" si="48"/>
        <v>1807</v>
      </c>
      <c r="AG29" s="51">
        <v>2800</v>
      </c>
      <c r="AH29" s="55">
        <f t="shared" si="1"/>
        <v>0.5844999278395151</v>
      </c>
      <c r="AI29" s="55">
        <f t="shared" si="2"/>
        <v>0.58548738710682036</v>
      </c>
      <c r="AJ29" s="55">
        <f t="shared" si="3"/>
        <v>0.58600142344317396</v>
      </c>
      <c r="AK29" s="58">
        <f t="shared" si="4"/>
        <v>0.59502693703025744</v>
      </c>
      <c r="AL29" s="55">
        <f t="shared" si="5"/>
        <v>0.59483731154938624</v>
      </c>
      <c r="AM29" s="55">
        <f t="shared" si="6"/>
        <v>0.58718648729890099</v>
      </c>
      <c r="AN29" s="55">
        <f t="shared" si="7"/>
        <v>0.58730488811589809</v>
      </c>
      <c r="AO29" s="55">
        <f t="shared" si="8"/>
        <v>0.58744263032993083</v>
      </c>
      <c r="AP29" s="58">
        <f t="shared" si="9"/>
        <v>0.59066590361382521</v>
      </c>
      <c r="AQ29" s="55">
        <f t="shared" si="10"/>
        <v>0.59025494922930821</v>
      </c>
      <c r="AR29" s="55">
        <f t="shared" si="11"/>
        <v>0.5878211369934836</v>
      </c>
      <c r="AS29" s="55">
        <f t="shared" si="12"/>
        <v>0.58833216403819644</v>
      </c>
      <c r="AT29" s="55">
        <f t="shared" si="13"/>
        <v>0.58847369700899732</v>
      </c>
      <c r="AU29" s="58">
        <f t="shared" si="14"/>
        <v>0.58790582838331606</v>
      </c>
      <c r="AV29" s="55">
        <f t="shared" si="15"/>
        <v>0.58735357603401972</v>
      </c>
      <c r="AW29" s="55">
        <f t="shared" si="16"/>
        <v>0.58712903077840461</v>
      </c>
      <c r="AX29" s="55">
        <f t="shared" si="17"/>
        <v>0.59101572073806941</v>
      </c>
      <c r="AY29" s="55">
        <f t="shared" si="18"/>
        <v>0.59375738186823601</v>
      </c>
      <c r="AZ29" s="58">
        <f t="shared" si="19"/>
        <v>0.59390751698444011</v>
      </c>
      <c r="BA29" s="55">
        <f t="shared" si="20"/>
        <v>0.59339630567591262</v>
      </c>
      <c r="BB29" s="55">
        <f t="shared" si="21"/>
        <v>0.590686905068176</v>
      </c>
      <c r="BC29" s="55">
        <f t="shared" si="22"/>
        <v>0.59610671033294671</v>
      </c>
      <c r="BD29" s="55">
        <f t="shared" si="23"/>
        <v>0.60075149030886033</v>
      </c>
      <c r="BE29" s="58">
        <f t="shared" si="24"/>
        <v>0.59287393323220516</v>
      </c>
      <c r="BF29" s="55">
        <f t="shared" si="25"/>
        <v>0.59204361529942917</v>
      </c>
    </row>
    <row r="30" spans="1:58" x14ac:dyDescent="0.25">
      <c r="A30" s="51">
        <v>2900</v>
      </c>
      <c r="B30" s="46">
        <f t="shared" ref="B30:Z30" si="49">ROUND(IF(($AE$3-$AF$3)/($AD$3-$AF$3)&gt;=0.7, B76*((($AD$3+$AE$3)/2-$AF$3)/50)^B$5,B76*((($AD$3-$AE$3)/LN(($AD$3-$AF$3)/($AE$3-$AF$3)))/((10)/LN(55/45)))^B$5),0)</f>
        <v>420</v>
      </c>
      <c r="C30" s="46">
        <f t="shared" si="49"/>
        <v>537</v>
      </c>
      <c r="D30" s="46">
        <f t="shared" si="49"/>
        <v>586</v>
      </c>
      <c r="E30" s="57">
        <f t="shared" si="49"/>
        <v>655</v>
      </c>
      <c r="F30" s="46">
        <f t="shared" si="49"/>
        <v>695</v>
      </c>
      <c r="G30" s="46">
        <f t="shared" si="49"/>
        <v>741</v>
      </c>
      <c r="H30" s="46">
        <f t="shared" si="49"/>
        <v>968</v>
      </c>
      <c r="I30" s="46">
        <f t="shared" si="49"/>
        <v>1072</v>
      </c>
      <c r="J30" s="57">
        <f t="shared" si="49"/>
        <v>1169</v>
      </c>
      <c r="K30" s="46">
        <f t="shared" si="49"/>
        <v>1259</v>
      </c>
      <c r="L30" s="46">
        <f t="shared" si="49"/>
        <v>1019</v>
      </c>
      <c r="M30" s="46">
        <f t="shared" si="49"/>
        <v>1354</v>
      </c>
      <c r="N30" s="46">
        <f t="shared" si="49"/>
        <v>1509</v>
      </c>
      <c r="O30" s="57">
        <f t="shared" si="49"/>
        <v>1604</v>
      </c>
      <c r="P30" s="46">
        <f t="shared" si="49"/>
        <v>1748</v>
      </c>
      <c r="Q30" s="46">
        <f t="shared" si="49"/>
        <v>664</v>
      </c>
      <c r="R30" s="46">
        <f t="shared" si="49"/>
        <v>875</v>
      </c>
      <c r="S30" s="46">
        <f t="shared" si="49"/>
        <v>1056</v>
      </c>
      <c r="T30" s="57">
        <f t="shared" si="49"/>
        <v>1129</v>
      </c>
      <c r="U30" s="46">
        <f t="shared" si="49"/>
        <v>1287</v>
      </c>
      <c r="V30" s="46">
        <f t="shared" si="49"/>
        <v>893</v>
      </c>
      <c r="W30" s="46">
        <f t="shared" si="49"/>
        <v>1197</v>
      </c>
      <c r="X30" s="46">
        <f t="shared" si="49"/>
        <v>1414</v>
      </c>
      <c r="Y30" s="57">
        <f t="shared" si="49"/>
        <v>1598</v>
      </c>
      <c r="Z30" s="46">
        <f t="shared" si="49"/>
        <v>1880</v>
      </c>
      <c r="AG30" s="51">
        <v>2900</v>
      </c>
      <c r="AH30" s="55">
        <f t="shared" si="1"/>
        <v>0.58406747369958079</v>
      </c>
      <c r="AI30" s="55">
        <f t="shared" si="2"/>
        <v>0.58625734186335943</v>
      </c>
      <c r="AJ30" s="55">
        <f t="shared" si="3"/>
        <v>0.58670991900199232</v>
      </c>
      <c r="AK30" s="58">
        <f t="shared" si="4"/>
        <v>0.59489480352577329</v>
      </c>
      <c r="AL30" s="55">
        <f t="shared" si="5"/>
        <v>0.59514124971099258</v>
      </c>
      <c r="AM30" s="55">
        <f t="shared" si="6"/>
        <v>0.58735638106033283</v>
      </c>
      <c r="AN30" s="55">
        <f t="shared" si="7"/>
        <v>0.58716664796387219</v>
      </c>
      <c r="AO30" s="55">
        <f t="shared" si="8"/>
        <v>0.58760493434665939</v>
      </c>
      <c r="AP30" s="58">
        <f t="shared" si="9"/>
        <v>0.59070535980474892</v>
      </c>
      <c r="AQ30" s="55">
        <f t="shared" si="10"/>
        <v>0.59007557560489787</v>
      </c>
      <c r="AR30" s="55">
        <f t="shared" si="11"/>
        <v>0.58767892775989938</v>
      </c>
      <c r="AS30" s="55">
        <f t="shared" si="12"/>
        <v>0.58802453721296355</v>
      </c>
      <c r="AT30" s="55">
        <f t="shared" si="13"/>
        <v>0.58840158700759382</v>
      </c>
      <c r="AU30" s="58">
        <f t="shared" si="14"/>
        <v>0.58823205828044811</v>
      </c>
      <c r="AV30" s="55">
        <f t="shared" si="15"/>
        <v>0.5871811107733288</v>
      </c>
      <c r="AW30" s="55">
        <f t="shared" si="16"/>
        <v>0.58729358487895911</v>
      </c>
      <c r="AX30" s="55">
        <f t="shared" si="17"/>
        <v>0.59070334203073682</v>
      </c>
      <c r="AY30" s="55">
        <f t="shared" si="18"/>
        <v>0.5936836779153607</v>
      </c>
      <c r="AZ30" s="58">
        <f t="shared" si="19"/>
        <v>0.59408389264393635</v>
      </c>
      <c r="BA30" s="55">
        <f t="shared" si="20"/>
        <v>0.59379217273954121</v>
      </c>
      <c r="BB30" s="55">
        <f t="shared" si="21"/>
        <v>0.59072371924416456</v>
      </c>
      <c r="BC30" s="55">
        <f t="shared" si="22"/>
        <v>0.59619867312175012</v>
      </c>
      <c r="BD30" s="55">
        <f t="shared" si="23"/>
        <v>0.60085198601978052</v>
      </c>
      <c r="BE30" s="58">
        <f t="shared" si="24"/>
        <v>0.59264314019273878</v>
      </c>
      <c r="BF30" s="55">
        <f t="shared" si="25"/>
        <v>0.59187338946685752</v>
      </c>
    </row>
    <row r="31" spans="1:58" x14ac:dyDescent="0.25">
      <c r="A31" s="51">
        <v>3000</v>
      </c>
      <c r="B31" s="46">
        <f t="shared" ref="B31:Z31" si="50">ROUND(IF(($AE$3-$AF$3)/($AD$3-$AF$3)&gt;=0.7, B77*((($AD$3+$AE$3)/2-$AF$3)/50)^B$5,B77*((($AD$3-$AE$3)/LN(($AD$3-$AF$3)/($AE$3-$AF$3)))/((10)/LN(55/45)))^B$5),0)</f>
        <v>435</v>
      </c>
      <c r="C31" s="46">
        <f t="shared" si="50"/>
        <v>556</v>
      </c>
      <c r="D31" s="46">
        <f t="shared" si="50"/>
        <v>607</v>
      </c>
      <c r="E31" s="57">
        <f t="shared" si="50"/>
        <v>681</v>
      </c>
      <c r="F31" s="46">
        <f t="shared" si="50"/>
        <v>722</v>
      </c>
      <c r="G31" s="46">
        <f t="shared" si="50"/>
        <v>768</v>
      </c>
      <c r="H31" s="46">
        <f t="shared" si="50"/>
        <v>1005</v>
      </c>
      <c r="I31" s="46">
        <f t="shared" si="50"/>
        <v>1112</v>
      </c>
      <c r="J31" s="57">
        <f t="shared" si="50"/>
        <v>1213</v>
      </c>
      <c r="K31" s="46">
        <f t="shared" si="50"/>
        <v>1307</v>
      </c>
      <c r="L31" s="46">
        <f t="shared" si="50"/>
        <v>1057</v>
      </c>
      <c r="M31" s="46">
        <f t="shared" si="50"/>
        <v>1406</v>
      </c>
      <c r="N31" s="46">
        <f t="shared" si="50"/>
        <v>1566</v>
      </c>
      <c r="O31" s="57">
        <f t="shared" si="50"/>
        <v>1664</v>
      </c>
      <c r="P31" s="46">
        <f t="shared" si="50"/>
        <v>1815</v>
      </c>
      <c r="Q31" s="46">
        <f t="shared" si="50"/>
        <v>688</v>
      </c>
      <c r="R31" s="46">
        <f t="shared" si="50"/>
        <v>907</v>
      </c>
      <c r="S31" s="46">
        <f t="shared" si="50"/>
        <v>1094</v>
      </c>
      <c r="T31" s="57">
        <f t="shared" si="50"/>
        <v>1174</v>
      </c>
      <c r="U31" s="46">
        <f t="shared" si="50"/>
        <v>1337</v>
      </c>
      <c r="V31" s="46">
        <f t="shared" si="50"/>
        <v>926</v>
      </c>
      <c r="W31" s="46">
        <f t="shared" si="50"/>
        <v>1240</v>
      </c>
      <c r="X31" s="46">
        <f t="shared" si="50"/>
        <v>1466</v>
      </c>
      <c r="Y31" s="57">
        <f t="shared" si="50"/>
        <v>1661</v>
      </c>
      <c r="Z31" s="46">
        <f t="shared" si="50"/>
        <v>1955</v>
      </c>
      <c r="AG31" s="51">
        <v>3000</v>
      </c>
      <c r="AH31" s="55">
        <f t="shared" si="1"/>
        <v>0.58366541883025391</v>
      </c>
      <c r="AI31" s="55">
        <f t="shared" si="2"/>
        <v>0.58592000505830211</v>
      </c>
      <c r="AJ31" s="55">
        <f t="shared" si="3"/>
        <v>0.5868816954789805</v>
      </c>
      <c r="AK31" s="58">
        <f t="shared" si="4"/>
        <v>0.59521208254306768</v>
      </c>
      <c r="AL31" s="55">
        <f t="shared" si="5"/>
        <v>0.59501244416607613</v>
      </c>
      <c r="AM31" s="55">
        <f t="shared" si="6"/>
        <v>0.58674999331502287</v>
      </c>
      <c r="AN31" s="55">
        <f t="shared" si="7"/>
        <v>0.58733289502520269</v>
      </c>
      <c r="AO31" s="55">
        <f t="shared" si="8"/>
        <v>0.58748943364327977</v>
      </c>
      <c r="AP31" s="58">
        <f t="shared" si="9"/>
        <v>0.59049895457831414</v>
      </c>
      <c r="AQ31" s="55">
        <f t="shared" si="10"/>
        <v>0.59013565895848052</v>
      </c>
      <c r="AR31" s="55">
        <f t="shared" si="11"/>
        <v>0.58727116148567926</v>
      </c>
      <c r="AS31" s="55">
        <f t="shared" si="12"/>
        <v>0.58836821974674225</v>
      </c>
      <c r="AT31" s="55">
        <f t="shared" si="13"/>
        <v>0.5883347421808961</v>
      </c>
      <c r="AU31" s="58">
        <f t="shared" si="14"/>
        <v>0.58800560442841732</v>
      </c>
      <c r="AV31" s="55">
        <f t="shared" si="15"/>
        <v>0.58734727757255667</v>
      </c>
      <c r="AW31" s="55">
        <f t="shared" si="16"/>
        <v>0.58744674129289509</v>
      </c>
      <c r="AX31" s="55">
        <f t="shared" si="17"/>
        <v>0.59106430675390342</v>
      </c>
      <c r="AY31" s="55">
        <f t="shared" si="18"/>
        <v>0.59361511059744054</v>
      </c>
      <c r="AZ31" s="58">
        <f t="shared" si="19"/>
        <v>0.59424684021643948</v>
      </c>
      <c r="BA31" s="55">
        <f t="shared" si="20"/>
        <v>0.59349156815831172</v>
      </c>
      <c r="BB31" s="55">
        <f t="shared" si="21"/>
        <v>0.59107766351978441</v>
      </c>
      <c r="BC31" s="55">
        <f t="shared" si="22"/>
        <v>0.59604208826229699</v>
      </c>
      <c r="BD31" s="55">
        <f t="shared" si="23"/>
        <v>0.60114734670947689</v>
      </c>
      <c r="BE31" s="58">
        <f t="shared" si="24"/>
        <v>0.59278663250083874</v>
      </c>
      <c r="BF31" s="55">
        <f t="shared" si="25"/>
        <v>0.59217032696586158</v>
      </c>
    </row>
    <row r="32" spans="1:58" x14ac:dyDescent="0.25">
      <c r="A32" s="51">
        <v>3200</v>
      </c>
      <c r="B32" s="46">
        <f t="shared" ref="B32:Z32" si="51">ROUND(IF(($AE$3-$AF$3)/($AD$3-$AF$3)&gt;=0.7, B78*((($AD$3+$AE$3)/2-$AF$3)/50)^B$5,B78*((($AD$3-$AE$3)/LN(($AD$3-$AF$3)/($AE$3-$AF$3)))/((10)/LN(55/45)))^B$5),0)</f>
        <v>465</v>
      </c>
      <c r="C32" s="46">
        <f t="shared" si="51"/>
        <v>595</v>
      </c>
      <c r="D32" s="46">
        <f t="shared" si="51"/>
        <v>649</v>
      </c>
      <c r="E32" s="57">
        <f t="shared" si="51"/>
        <v>733</v>
      </c>
      <c r="F32" s="46">
        <f t="shared" si="51"/>
        <v>778</v>
      </c>
      <c r="G32" s="46">
        <f t="shared" si="51"/>
        <v>825</v>
      </c>
      <c r="H32" s="46">
        <f t="shared" si="51"/>
        <v>1079</v>
      </c>
      <c r="I32" s="46">
        <f t="shared" si="51"/>
        <v>1194</v>
      </c>
      <c r="J32" s="57">
        <f t="shared" si="51"/>
        <v>1302</v>
      </c>
      <c r="K32" s="46">
        <f t="shared" si="51"/>
        <v>1402</v>
      </c>
      <c r="L32" s="46">
        <f t="shared" si="51"/>
        <v>1135</v>
      </c>
      <c r="M32" s="46">
        <f t="shared" si="51"/>
        <v>1508</v>
      </c>
      <c r="N32" s="46">
        <f t="shared" si="51"/>
        <v>1681</v>
      </c>
      <c r="O32" s="57">
        <f t="shared" si="51"/>
        <v>1786</v>
      </c>
      <c r="P32" s="46">
        <f t="shared" si="51"/>
        <v>1947</v>
      </c>
      <c r="Q32" s="46">
        <f t="shared" si="51"/>
        <v>736</v>
      </c>
      <c r="R32" s="46">
        <f t="shared" si="51"/>
        <v>970</v>
      </c>
      <c r="S32" s="46">
        <f t="shared" si="51"/>
        <v>1170</v>
      </c>
      <c r="T32" s="57">
        <f t="shared" si="51"/>
        <v>1263</v>
      </c>
      <c r="U32" s="46">
        <f t="shared" si="51"/>
        <v>1440</v>
      </c>
      <c r="V32" s="46">
        <f t="shared" si="51"/>
        <v>990</v>
      </c>
      <c r="W32" s="46">
        <f t="shared" si="51"/>
        <v>1327</v>
      </c>
      <c r="X32" s="46">
        <f t="shared" si="51"/>
        <v>1568</v>
      </c>
      <c r="Y32" s="57">
        <f t="shared" si="51"/>
        <v>1788</v>
      </c>
      <c r="Z32" s="46">
        <f t="shared" si="51"/>
        <v>2103</v>
      </c>
      <c r="AG32" s="51">
        <v>3200</v>
      </c>
      <c r="AH32" s="55">
        <f t="shared" si="1"/>
        <v>0.58355870412318733</v>
      </c>
      <c r="AI32" s="55">
        <f t="shared" si="2"/>
        <v>0.58580866209177995</v>
      </c>
      <c r="AJ32" s="55">
        <f t="shared" si="3"/>
        <v>0.58629567731153165</v>
      </c>
      <c r="AK32" s="58">
        <f t="shared" si="4"/>
        <v>0.59496270322481148</v>
      </c>
      <c r="AL32" s="55">
        <f t="shared" si="5"/>
        <v>0.59554337591953277</v>
      </c>
      <c r="AM32" s="55">
        <f t="shared" si="6"/>
        <v>0.58709041548210794</v>
      </c>
      <c r="AN32" s="55">
        <f t="shared" si="7"/>
        <v>0.58763142058125939</v>
      </c>
      <c r="AO32" s="55">
        <f t="shared" si="8"/>
        <v>0.58753336859845728</v>
      </c>
      <c r="AP32" s="58">
        <f t="shared" si="9"/>
        <v>0.59058198634222459</v>
      </c>
      <c r="AQ32" s="55">
        <f t="shared" si="10"/>
        <v>0.59003257383824181</v>
      </c>
      <c r="AR32" s="55">
        <f t="shared" si="11"/>
        <v>0.58757448218380992</v>
      </c>
      <c r="AS32" s="55">
        <f t="shared" si="12"/>
        <v>0.58801165885185647</v>
      </c>
      <c r="AT32" s="55">
        <f t="shared" si="13"/>
        <v>0.58856482616154904</v>
      </c>
      <c r="AU32" s="58">
        <f t="shared" si="14"/>
        <v>0.58793031083605596</v>
      </c>
      <c r="AV32" s="55">
        <f t="shared" si="15"/>
        <v>0.58719215388234436</v>
      </c>
      <c r="AW32" s="55">
        <f t="shared" si="16"/>
        <v>0.58732698392431781</v>
      </c>
      <c r="AX32" s="55">
        <f t="shared" si="17"/>
        <v>0.59080236442760692</v>
      </c>
      <c r="AY32" s="55">
        <f t="shared" si="18"/>
        <v>0.59349137788914896</v>
      </c>
      <c r="AZ32" s="58">
        <f t="shared" si="19"/>
        <v>0.59383176647318947</v>
      </c>
      <c r="BA32" s="55">
        <f t="shared" si="20"/>
        <v>0.59377770447188838</v>
      </c>
      <c r="BB32" s="55">
        <f t="shared" si="21"/>
        <v>0.59082079331119242</v>
      </c>
      <c r="BC32" s="55">
        <f t="shared" si="22"/>
        <v>0.59620888427617003</v>
      </c>
      <c r="BD32" s="55">
        <f t="shared" si="23"/>
        <v>0.60110829341598571</v>
      </c>
      <c r="BE32" s="58">
        <f t="shared" si="24"/>
        <v>0.59287652882066322</v>
      </c>
      <c r="BF32" s="55">
        <f t="shared" si="25"/>
        <v>0.59199747774731304</v>
      </c>
    </row>
    <row r="33" spans="1:58" x14ac:dyDescent="0.25">
      <c r="A33" s="51">
        <v>3400</v>
      </c>
      <c r="B33" s="46">
        <f t="shared" ref="B33:Z33" si="52">ROUND(IF(($AE$3-$AF$3)/($AD$3-$AF$3)&gt;=0.7, B79*((($AD$3+$AE$3)/2-$AF$3)/50)^B$5,B79*((($AD$3-$AE$3)/LN(($AD$3-$AF$3)/($AE$3-$AF$3)))/((10)/LN(55/45)))^B$5),0)</f>
        <v>496</v>
      </c>
      <c r="C33" s="46">
        <f t="shared" si="52"/>
        <v>634</v>
      </c>
      <c r="D33" s="46">
        <f t="shared" si="52"/>
        <v>691</v>
      </c>
      <c r="E33" s="57">
        <f t="shared" si="52"/>
        <v>786</v>
      </c>
      <c r="F33" s="46">
        <f t="shared" si="52"/>
        <v>833</v>
      </c>
      <c r="G33" s="46">
        <f t="shared" si="52"/>
        <v>881</v>
      </c>
      <c r="H33" s="46">
        <f t="shared" si="52"/>
        <v>1153</v>
      </c>
      <c r="I33" s="46">
        <f t="shared" si="52"/>
        <v>1276</v>
      </c>
      <c r="J33" s="57">
        <f t="shared" si="52"/>
        <v>1391</v>
      </c>
      <c r="K33" s="46">
        <f t="shared" si="52"/>
        <v>1499</v>
      </c>
      <c r="L33" s="46">
        <f t="shared" si="52"/>
        <v>1213</v>
      </c>
      <c r="M33" s="46">
        <f t="shared" si="52"/>
        <v>1612</v>
      </c>
      <c r="N33" s="46">
        <f t="shared" si="52"/>
        <v>1796</v>
      </c>
      <c r="O33" s="57">
        <f t="shared" si="52"/>
        <v>1909</v>
      </c>
      <c r="P33" s="46">
        <f t="shared" si="52"/>
        <v>2081</v>
      </c>
      <c r="Q33" s="46">
        <f t="shared" si="52"/>
        <v>784</v>
      </c>
      <c r="R33" s="46">
        <f t="shared" si="52"/>
        <v>1034</v>
      </c>
      <c r="S33" s="46">
        <f t="shared" si="52"/>
        <v>1247</v>
      </c>
      <c r="T33" s="57">
        <f t="shared" si="52"/>
        <v>1354</v>
      </c>
      <c r="U33" s="46">
        <f t="shared" si="52"/>
        <v>1542</v>
      </c>
      <c r="V33" s="46">
        <f t="shared" si="52"/>
        <v>1055</v>
      </c>
      <c r="W33" s="46">
        <f t="shared" si="52"/>
        <v>1414</v>
      </c>
      <c r="X33" s="46">
        <f t="shared" si="52"/>
        <v>1670</v>
      </c>
      <c r="Y33" s="57">
        <f t="shared" si="52"/>
        <v>1915</v>
      </c>
      <c r="Z33" s="46">
        <f t="shared" si="52"/>
        <v>2253</v>
      </c>
      <c r="AG33" s="51">
        <v>3400</v>
      </c>
      <c r="AH33" s="55">
        <f t="shared" si="1"/>
        <v>0.5840619388265772</v>
      </c>
      <c r="AI33" s="55">
        <f t="shared" si="2"/>
        <v>0.58616863905325456</v>
      </c>
      <c r="AJ33" s="55">
        <f t="shared" si="3"/>
        <v>0.58620177726877476</v>
      </c>
      <c r="AK33" s="58">
        <f t="shared" si="4"/>
        <v>0.59550417080211238</v>
      </c>
      <c r="AL33" s="55">
        <f t="shared" si="5"/>
        <v>0.59492988326375829</v>
      </c>
      <c r="AM33" s="55">
        <f t="shared" si="6"/>
        <v>0.58672118756097802</v>
      </c>
      <c r="AN33" s="55">
        <f t="shared" si="7"/>
        <v>0.58763869139539981</v>
      </c>
      <c r="AO33" s="55">
        <f t="shared" si="8"/>
        <v>0.58757166210024636</v>
      </c>
      <c r="AP33" s="58">
        <f t="shared" si="9"/>
        <v>0.59044255600927054</v>
      </c>
      <c r="AQ33" s="55">
        <f t="shared" si="10"/>
        <v>0.59014121658064533</v>
      </c>
      <c r="AR33" s="55">
        <f t="shared" si="11"/>
        <v>0.58759842758079484</v>
      </c>
      <c r="AS33" s="55">
        <f t="shared" si="12"/>
        <v>0.5880679123589112</v>
      </c>
      <c r="AT33" s="55">
        <f t="shared" si="13"/>
        <v>0.58843958665067775</v>
      </c>
      <c r="AU33" s="58">
        <f t="shared" si="14"/>
        <v>0.58817276689225095</v>
      </c>
      <c r="AV33" s="55">
        <f t="shared" si="15"/>
        <v>0.58720121447094054</v>
      </c>
      <c r="AW33" s="55">
        <f t="shared" si="16"/>
        <v>0.58722193094150243</v>
      </c>
      <c r="AX33" s="55">
        <f t="shared" si="17"/>
        <v>0.59114427007403603</v>
      </c>
      <c r="AY33" s="55">
        <f t="shared" si="18"/>
        <v>0.59362013072019892</v>
      </c>
      <c r="AZ33" s="58">
        <f t="shared" si="19"/>
        <v>0.59412935257891197</v>
      </c>
      <c r="BA33" s="55">
        <f t="shared" si="20"/>
        <v>0.59344782796940387</v>
      </c>
      <c r="BB33" s="55">
        <f t="shared" si="21"/>
        <v>0.59087586846151041</v>
      </c>
      <c r="BC33" s="55">
        <f t="shared" si="22"/>
        <v>0.59635523202604734</v>
      </c>
      <c r="BD33" s="55">
        <f t="shared" si="23"/>
        <v>0.60089126206954879</v>
      </c>
      <c r="BE33" s="58">
        <f t="shared" si="24"/>
        <v>0.59264440098041637</v>
      </c>
      <c r="BF33" s="55">
        <f t="shared" si="25"/>
        <v>0.59197872765300008</v>
      </c>
    </row>
    <row r="34" spans="1:58" x14ac:dyDescent="0.25">
      <c r="A34" s="51">
        <v>3600</v>
      </c>
      <c r="B34" s="46">
        <f t="shared" ref="B34:Z34" si="53">ROUND(IF(($AE$3-$AF$3)/($AD$3-$AF$3)&gt;=0.7, B80*((($AD$3+$AE$3)/2-$AF$3)/50)^B$5,B80*((($AD$3-$AE$3)/LN(($AD$3-$AF$3)/($AE$3-$AF$3)))/((10)/LN(55/45)))^B$5),0)</f>
        <v>527</v>
      </c>
      <c r="C34" s="46">
        <f t="shared" si="53"/>
        <v>673</v>
      </c>
      <c r="D34" s="46">
        <f t="shared" si="53"/>
        <v>734</v>
      </c>
      <c r="E34" s="57">
        <f t="shared" si="53"/>
        <v>839</v>
      </c>
      <c r="F34" s="46">
        <f t="shared" si="53"/>
        <v>889</v>
      </c>
      <c r="G34" s="46">
        <f t="shared" si="53"/>
        <v>938</v>
      </c>
      <c r="H34" s="46">
        <f t="shared" si="53"/>
        <v>1227</v>
      </c>
      <c r="I34" s="46">
        <f t="shared" si="53"/>
        <v>1358</v>
      </c>
      <c r="J34" s="57">
        <f t="shared" si="53"/>
        <v>1481</v>
      </c>
      <c r="K34" s="46">
        <f t="shared" si="53"/>
        <v>1596</v>
      </c>
      <c r="L34" s="46">
        <f t="shared" si="53"/>
        <v>1291</v>
      </c>
      <c r="M34" s="46">
        <f t="shared" si="53"/>
        <v>1716</v>
      </c>
      <c r="N34" s="46">
        <f t="shared" si="53"/>
        <v>1912</v>
      </c>
      <c r="O34" s="57">
        <f t="shared" si="53"/>
        <v>2032</v>
      </c>
      <c r="P34" s="46">
        <f t="shared" si="53"/>
        <v>2216</v>
      </c>
      <c r="Q34" s="46">
        <f t="shared" si="53"/>
        <v>833</v>
      </c>
      <c r="R34" s="46">
        <f t="shared" si="53"/>
        <v>1098</v>
      </c>
      <c r="S34" s="46">
        <f t="shared" si="53"/>
        <v>1324</v>
      </c>
      <c r="T34" s="57">
        <f t="shared" si="53"/>
        <v>1445</v>
      </c>
      <c r="U34" s="46">
        <f t="shared" si="53"/>
        <v>1646</v>
      </c>
      <c r="V34" s="46">
        <f t="shared" si="53"/>
        <v>1120</v>
      </c>
      <c r="W34" s="46">
        <f t="shared" si="53"/>
        <v>1501</v>
      </c>
      <c r="X34" s="46">
        <f t="shared" si="53"/>
        <v>1773</v>
      </c>
      <c r="Y34" s="57">
        <f t="shared" si="53"/>
        <v>2044</v>
      </c>
      <c r="Z34" s="46">
        <f t="shared" si="53"/>
        <v>2405</v>
      </c>
      <c r="AG34" s="51">
        <v>3600</v>
      </c>
      <c r="AH34" s="55">
        <f t="shared" si="1"/>
        <v>0.58450669077155981</v>
      </c>
      <c r="AI34" s="55">
        <f t="shared" si="2"/>
        <v>0.58605570577042809</v>
      </c>
      <c r="AJ34" s="55">
        <f t="shared" si="3"/>
        <v>0.58652198059043736</v>
      </c>
      <c r="AK34" s="58">
        <f t="shared" si="4"/>
        <v>0.59562052086624095</v>
      </c>
      <c r="AL34" s="55">
        <f t="shared" si="5"/>
        <v>0.59506278615223962</v>
      </c>
      <c r="AM34" s="55">
        <f t="shared" si="6"/>
        <v>0.58671203572813591</v>
      </c>
      <c r="AN34" s="55">
        <f t="shared" si="7"/>
        <v>0.58740736485322009</v>
      </c>
      <c r="AO34" s="55">
        <f t="shared" si="8"/>
        <v>0.58760533517951596</v>
      </c>
      <c r="AP34" s="58">
        <f t="shared" si="9"/>
        <v>0.59051978500454549</v>
      </c>
      <c r="AQ34" s="55">
        <f t="shared" si="10"/>
        <v>0.59023668639053251</v>
      </c>
      <c r="AR34" s="55">
        <f t="shared" si="11"/>
        <v>0.58739356051040903</v>
      </c>
      <c r="AS34" s="55">
        <f t="shared" si="12"/>
        <v>0.58811735614515792</v>
      </c>
      <c r="AT34" s="55">
        <f t="shared" si="13"/>
        <v>0.58833122555671447</v>
      </c>
      <c r="AU34" s="58">
        <f t="shared" si="14"/>
        <v>0.58809824597961635</v>
      </c>
      <c r="AV34" s="55">
        <f t="shared" si="15"/>
        <v>0.58734271155668349</v>
      </c>
      <c r="AW34" s="55">
        <f t="shared" si="16"/>
        <v>0.58783471470962867</v>
      </c>
      <c r="AX34" s="55">
        <f t="shared" si="17"/>
        <v>0.59117756325007664</v>
      </c>
      <c r="AY34" s="55">
        <f t="shared" si="18"/>
        <v>0.59373395427261966</v>
      </c>
      <c r="AZ34" s="58">
        <f t="shared" si="19"/>
        <v>0.59397678763377326</v>
      </c>
      <c r="BA34" s="55">
        <f t="shared" si="20"/>
        <v>0.5935188891172577</v>
      </c>
      <c r="BB34" s="55">
        <f t="shared" si="21"/>
        <v>0.59092455951058775</v>
      </c>
      <c r="BC34" s="55">
        <f t="shared" si="22"/>
        <v>0.59628444476225084</v>
      </c>
      <c r="BD34" s="55">
        <f t="shared" si="23"/>
        <v>0.6010383420426828</v>
      </c>
      <c r="BE34" s="58">
        <f t="shared" si="24"/>
        <v>0.59287620373593231</v>
      </c>
      <c r="BF34" s="55">
        <f t="shared" si="25"/>
        <v>0.59208526027747987</v>
      </c>
    </row>
    <row r="35" spans="1:58" x14ac:dyDescent="0.25">
      <c r="A35" s="51">
        <v>3800</v>
      </c>
      <c r="B35" s="46">
        <f t="shared" ref="B35:Z35" si="54">ROUND(IF(($AE$3-$AF$3)/($AD$3-$AF$3)&gt;=0.7, B81*((($AD$3+$AE$3)/2-$AF$3)/50)^B$5,B81*((($AD$3-$AE$3)/LN(($AD$3-$AF$3)/($AE$3-$AF$3)))/((10)/LN(55/45)))^B$5),0)</f>
        <v>557</v>
      </c>
      <c r="C35" s="46">
        <f t="shared" si="54"/>
        <v>712</v>
      </c>
      <c r="D35" s="46">
        <f t="shared" si="54"/>
        <v>777</v>
      </c>
      <c r="E35" s="57">
        <f t="shared" si="54"/>
        <v>892</v>
      </c>
      <c r="F35" s="46">
        <f t="shared" si="54"/>
        <v>946</v>
      </c>
      <c r="G35" s="46">
        <f t="shared" si="54"/>
        <v>995</v>
      </c>
      <c r="H35" s="46">
        <f t="shared" si="54"/>
        <v>1302</v>
      </c>
      <c r="I35" s="46">
        <f t="shared" si="54"/>
        <v>1441</v>
      </c>
      <c r="J35" s="57">
        <f t="shared" si="54"/>
        <v>1572</v>
      </c>
      <c r="K35" s="46">
        <f t="shared" si="54"/>
        <v>1693</v>
      </c>
      <c r="L35" s="46">
        <f t="shared" si="54"/>
        <v>1370</v>
      </c>
      <c r="M35" s="46">
        <f t="shared" si="54"/>
        <v>1821</v>
      </c>
      <c r="N35" s="46">
        <f t="shared" si="54"/>
        <v>2029</v>
      </c>
      <c r="O35" s="57">
        <f t="shared" si="54"/>
        <v>2156</v>
      </c>
      <c r="P35" s="46">
        <f t="shared" si="54"/>
        <v>2351</v>
      </c>
      <c r="Q35" s="46">
        <f t="shared" si="54"/>
        <v>881</v>
      </c>
      <c r="R35" s="46">
        <f t="shared" si="54"/>
        <v>1162</v>
      </c>
      <c r="S35" s="46">
        <f t="shared" si="54"/>
        <v>1401</v>
      </c>
      <c r="T35" s="57">
        <f t="shared" si="54"/>
        <v>1537</v>
      </c>
      <c r="U35" s="46">
        <f t="shared" si="54"/>
        <v>1751</v>
      </c>
      <c r="V35" s="46">
        <f t="shared" si="54"/>
        <v>1185</v>
      </c>
      <c r="W35" s="46">
        <f t="shared" si="54"/>
        <v>1588</v>
      </c>
      <c r="X35" s="46">
        <f t="shared" si="54"/>
        <v>1876</v>
      </c>
      <c r="Y35" s="57">
        <f t="shared" si="54"/>
        <v>2173</v>
      </c>
      <c r="Z35" s="46">
        <f t="shared" si="54"/>
        <v>2557</v>
      </c>
      <c r="AG35" s="51">
        <v>3800</v>
      </c>
      <c r="AH35" s="55">
        <f t="shared" si="1"/>
        <v>0.58385438231455811</v>
      </c>
      <c r="AI35" s="55">
        <f t="shared" si="2"/>
        <v>0.58595518101241861</v>
      </c>
      <c r="AJ35" s="55">
        <f t="shared" si="3"/>
        <v>0.58680703715311733</v>
      </c>
      <c r="AK35" s="58">
        <f t="shared" si="4"/>
        <v>0.59538708503956461</v>
      </c>
      <c r="AL35" s="55">
        <f t="shared" si="5"/>
        <v>0.59549288681858226</v>
      </c>
      <c r="AM35" s="55">
        <f t="shared" si="6"/>
        <v>0.58670393268530552</v>
      </c>
      <c r="AN35" s="55">
        <f t="shared" si="7"/>
        <v>0.5874298140933526</v>
      </c>
      <c r="AO35" s="55">
        <f t="shared" si="8"/>
        <v>0.5876379888997183</v>
      </c>
      <c r="AP35" s="58">
        <f t="shared" si="9"/>
        <v>0.59077644635941529</v>
      </c>
      <c r="AQ35" s="55">
        <f t="shared" si="10"/>
        <v>0.59014736255021738</v>
      </c>
      <c r="AR35" s="55">
        <f t="shared" si="11"/>
        <v>0.58764109284085864</v>
      </c>
      <c r="AS35" s="55">
        <f t="shared" si="12"/>
        <v>0.58816309656081234</v>
      </c>
      <c r="AT35" s="55">
        <f t="shared" si="13"/>
        <v>0.58852535096879</v>
      </c>
      <c r="AU35" s="58">
        <f t="shared" si="14"/>
        <v>0.58803394559595035</v>
      </c>
      <c r="AV35" s="55">
        <f t="shared" si="15"/>
        <v>0.58734399846106367</v>
      </c>
      <c r="AW35" s="55">
        <f t="shared" si="16"/>
        <v>0.58771338799090078</v>
      </c>
      <c r="AX35" s="55">
        <f t="shared" si="17"/>
        <v>0.59120719217286444</v>
      </c>
      <c r="AY35" s="55">
        <f t="shared" si="18"/>
        <v>0.59362268731846513</v>
      </c>
      <c r="AZ35" s="58">
        <f t="shared" si="19"/>
        <v>0.59422898113120004</v>
      </c>
      <c r="BA35" s="55">
        <f t="shared" si="20"/>
        <v>0.59375052983164067</v>
      </c>
      <c r="BB35" s="55">
        <f t="shared" si="21"/>
        <v>0.59096791567860329</v>
      </c>
      <c r="BC35" s="55">
        <f t="shared" si="22"/>
        <v>0.59622142792779265</v>
      </c>
      <c r="BD35" s="55">
        <f t="shared" si="23"/>
        <v>0.60100658992833411</v>
      </c>
      <c r="BE35" s="58">
        <f t="shared" si="24"/>
        <v>0.59267057689239333</v>
      </c>
      <c r="BF35" s="55">
        <f t="shared" si="25"/>
        <v>0.5920632954331011</v>
      </c>
    </row>
    <row r="36" spans="1:58" x14ac:dyDescent="0.25">
      <c r="A36" s="51">
        <v>4000</v>
      </c>
      <c r="B36" s="46">
        <f t="shared" ref="B36:Z36" si="55">ROUND(IF(($AE$3-$AF$3)/($AD$3-$AF$3)&gt;=0.7, B82*((($AD$3+$AE$3)/2-$AF$3)/50)^B$5,B82*((($AD$3-$AE$3)/LN(($AD$3-$AF$3)/($AE$3-$AF$3)))/((10)/LN(55/45)))^B$5),0)</f>
        <v>588</v>
      </c>
      <c r="C36" s="46">
        <f t="shared" si="55"/>
        <v>751</v>
      </c>
      <c r="D36" s="46">
        <f t="shared" si="55"/>
        <v>820</v>
      </c>
      <c r="E36" s="57">
        <f t="shared" si="55"/>
        <v>945</v>
      </c>
      <c r="F36" s="46">
        <f t="shared" si="55"/>
        <v>1002</v>
      </c>
      <c r="G36" s="46">
        <f t="shared" si="55"/>
        <v>1053</v>
      </c>
      <c r="H36" s="46">
        <f t="shared" si="55"/>
        <v>1377</v>
      </c>
      <c r="I36" s="46">
        <f t="shared" si="55"/>
        <v>1524</v>
      </c>
      <c r="J36" s="57">
        <f t="shared" si="55"/>
        <v>1662</v>
      </c>
      <c r="K36" s="46">
        <f t="shared" si="55"/>
        <v>1791</v>
      </c>
      <c r="L36" s="46">
        <f t="shared" si="55"/>
        <v>1449</v>
      </c>
      <c r="M36" s="46">
        <f t="shared" si="55"/>
        <v>1926</v>
      </c>
      <c r="N36" s="46">
        <f t="shared" si="55"/>
        <v>2146</v>
      </c>
      <c r="O36" s="57">
        <f t="shared" si="55"/>
        <v>2280</v>
      </c>
      <c r="P36" s="46">
        <f t="shared" si="55"/>
        <v>2487</v>
      </c>
      <c r="Q36" s="46">
        <f t="shared" si="55"/>
        <v>929</v>
      </c>
      <c r="R36" s="46">
        <f t="shared" si="55"/>
        <v>1225</v>
      </c>
      <c r="S36" s="46">
        <f t="shared" si="55"/>
        <v>1478</v>
      </c>
      <c r="T36" s="57">
        <f t="shared" si="55"/>
        <v>1629</v>
      </c>
      <c r="U36" s="46">
        <f t="shared" si="55"/>
        <v>1855</v>
      </c>
      <c r="V36" s="46">
        <f t="shared" si="55"/>
        <v>1250</v>
      </c>
      <c r="W36" s="46">
        <f t="shared" si="55"/>
        <v>1676</v>
      </c>
      <c r="X36" s="46">
        <f t="shared" si="55"/>
        <v>1979</v>
      </c>
      <c r="Y36" s="57">
        <f t="shared" si="55"/>
        <v>2304</v>
      </c>
      <c r="Z36" s="46">
        <f t="shared" si="55"/>
        <v>2710</v>
      </c>
      <c r="AG36" s="51">
        <v>4000</v>
      </c>
      <c r="AH36" s="55">
        <f t="shared" si="1"/>
        <v>0.58426363406018522</v>
      </c>
      <c r="AI36" s="55">
        <f t="shared" si="2"/>
        <v>0.58547918079690664</v>
      </c>
      <c r="AJ36" s="55">
        <f t="shared" si="3"/>
        <v>0.58670749769252228</v>
      </c>
      <c r="AK36" s="58">
        <f t="shared" si="4"/>
        <v>0.59517998683675999</v>
      </c>
      <c r="AL36" s="55">
        <f t="shared" si="5"/>
        <v>0.59498184474061588</v>
      </c>
      <c r="AM36" s="55">
        <f t="shared" si="6"/>
        <v>0.58697778905032783</v>
      </c>
      <c r="AN36" s="55">
        <f t="shared" si="7"/>
        <v>0.58723812569966416</v>
      </c>
      <c r="AO36" s="55">
        <f t="shared" si="8"/>
        <v>0.58747566640325344</v>
      </c>
      <c r="AP36" s="58">
        <f t="shared" si="9"/>
        <v>0.59047250234927762</v>
      </c>
      <c r="AQ36" s="55">
        <f t="shared" si="10"/>
        <v>0.59023297889694648</v>
      </c>
      <c r="AR36" s="55">
        <f t="shared" si="11"/>
        <v>0.5874590268613511</v>
      </c>
      <c r="AS36" s="55">
        <f t="shared" si="12"/>
        <v>0.58805210031692512</v>
      </c>
      <c r="AT36" s="55">
        <f t="shared" si="13"/>
        <v>0.5884256187243283</v>
      </c>
      <c r="AU36" s="58">
        <f t="shared" si="14"/>
        <v>0.58797665113772202</v>
      </c>
      <c r="AV36" s="55">
        <f t="shared" si="15"/>
        <v>0.58734689009622632</v>
      </c>
      <c r="AW36" s="55">
        <f t="shared" si="16"/>
        <v>0.58729075001264353</v>
      </c>
      <c r="AX36" s="55">
        <f t="shared" si="17"/>
        <v>0.59075148411240186</v>
      </c>
      <c r="AY36" s="55">
        <f t="shared" si="18"/>
        <v>0.59372451664477355</v>
      </c>
      <c r="AZ36" s="58">
        <f t="shared" si="19"/>
        <v>0.59408648717644807</v>
      </c>
      <c r="BA36" s="55">
        <f t="shared" si="20"/>
        <v>0.59347560751266526</v>
      </c>
      <c r="BB36" s="55">
        <f t="shared" si="21"/>
        <v>0.59077074314233324</v>
      </c>
      <c r="BC36" s="55">
        <f t="shared" si="22"/>
        <v>0.59634153718061378</v>
      </c>
      <c r="BD36" s="55">
        <f t="shared" si="23"/>
        <v>0.60082396981003749</v>
      </c>
      <c r="BE36" s="58">
        <f t="shared" si="24"/>
        <v>0.59287393323220516</v>
      </c>
      <c r="BF36" s="55">
        <f t="shared" si="25"/>
        <v>0.5919344023100731</v>
      </c>
    </row>
    <row r="37" spans="1:58" x14ac:dyDescent="0.25">
      <c r="A37" s="51">
        <v>4200</v>
      </c>
      <c r="B37" s="46">
        <f t="shared" ref="B37:Z37" si="56">ROUND(IF(($AE$3-$AF$3)/($AD$3-$AF$3)&gt;=0.7, B83*((($AD$3+$AE$3)/2-$AF$3)/50)^B$5,B83*((($AD$3-$AE$3)/LN(($AD$3-$AF$3)/($AE$3-$AF$3)))/((10)/LN(55/45)))^B$5),0)</f>
        <v>618</v>
      </c>
      <c r="C37" s="46">
        <f t="shared" si="56"/>
        <v>790</v>
      </c>
      <c r="D37" s="46">
        <f t="shared" si="56"/>
        <v>862</v>
      </c>
      <c r="E37" s="57">
        <f t="shared" si="56"/>
        <v>999</v>
      </c>
      <c r="F37" s="46">
        <f t="shared" si="56"/>
        <v>1059</v>
      </c>
      <c r="G37" s="46">
        <f t="shared" si="56"/>
        <v>1111</v>
      </c>
      <c r="H37" s="46">
        <f t="shared" si="56"/>
        <v>1453</v>
      </c>
      <c r="I37" s="46">
        <f t="shared" si="56"/>
        <v>1608</v>
      </c>
      <c r="J37" s="57">
        <f t="shared" si="56"/>
        <v>1754</v>
      </c>
      <c r="K37" s="46">
        <f t="shared" si="56"/>
        <v>1889</v>
      </c>
      <c r="L37" s="46">
        <f t="shared" si="56"/>
        <v>1529</v>
      </c>
      <c r="M37" s="46">
        <f t="shared" si="56"/>
        <v>2032</v>
      </c>
      <c r="N37" s="46">
        <f t="shared" si="56"/>
        <v>2264</v>
      </c>
      <c r="O37" s="57">
        <f t="shared" si="56"/>
        <v>2406</v>
      </c>
      <c r="P37" s="46">
        <f t="shared" si="56"/>
        <v>2623</v>
      </c>
      <c r="Q37" s="46">
        <f t="shared" si="56"/>
        <v>978</v>
      </c>
      <c r="R37" s="46">
        <f t="shared" si="56"/>
        <v>1289</v>
      </c>
      <c r="S37" s="46">
        <f t="shared" si="56"/>
        <v>1555</v>
      </c>
      <c r="T37" s="57">
        <f t="shared" si="56"/>
        <v>1721</v>
      </c>
      <c r="U37" s="46">
        <f t="shared" si="56"/>
        <v>1961</v>
      </c>
      <c r="V37" s="46">
        <f t="shared" si="56"/>
        <v>1316</v>
      </c>
      <c r="W37" s="46">
        <f t="shared" si="56"/>
        <v>1763</v>
      </c>
      <c r="X37" s="46">
        <f t="shared" si="56"/>
        <v>2083</v>
      </c>
      <c r="Y37" s="57">
        <f t="shared" si="56"/>
        <v>2435</v>
      </c>
      <c r="Z37" s="46">
        <f t="shared" si="56"/>
        <v>2865</v>
      </c>
      <c r="AG37" s="51">
        <v>4200</v>
      </c>
      <c r="AH37" s="55">
        <f t="shared" si="1"/>
        <v>0.58368790642103929</v>
      </c>
      <c r="AI37" s="55">
        <f t="shared" si="2"/>
        <v>0.58541718384693187</v>
      </c>
      <c r="AJ37" s="55">
        <f t="shared" si="3"/>
        <v>0.58627490988233699</v>
      </c>
      <c r="AK37" s="58">
        <f t="shared" si="4"/>
        <v>0.59529129945118797</v>
      </c>
      <c r="AL37" s="55">
        <f t="shared" si="5"/>
        <v>0.59508757733609807</v>
      </c>
      <c r="AM37" s="55">
        <f t="shared" si="6"/>
        <v>0.58696111580726962</v>
      </c>
      <c r="AN37" s="55">
        <f t="shared" si="7"/>
        <v>0.58747066184452834</v>
      </c>
      <c r="AO37" s="55">
        <f t="shared" si="8"/>
        <v>0.58769567013022128</v>
      </c>
      <c r="AP37" s="58">
        <f t="shared" si="9"/>
        <v>0.5907056474019392</v>
      </c>
      <c r="AQ37" s="55">
        <f t="shared" si="10"/>
        <v>0.59015389614041214</v>
      </c>
      <c r="AR37" s="55">
        <f t="shared" si="11"/>
        <v>0.58768023891565491</v>
      </c>
      <c r="AS37" s="55">
        <f t="shared" si="12"/>
        <v>0.58824210562882839</v>
      </c>
      <c r="AT37" s="55">
        <f t="shared" si="13"/>
        <v>0.58846693187533539</v>
      </c>
      <c r="AU37" s="58">
        <f t="shared" si="14"/>
        <v>0.58817130305856413</v>
      </c>
      <c r="AV37" s="55">
        <f t="shared" si="15"/>
        <v>0.58723836773256133</v>
      </c>
      <c r="AW37" s="55">
        <f t="shared" si="16"/>
        <v>0.58751088817469144</v>
      </c>
      <c r="AX37" s="55">
        <f t="shared" si="17"/>
        <v>0.59079929782426355</v>
      </c>
      <c r="AY37" s="55">
        <f t="shared" si="18"/>
        <v>0.59362473754533307</v>
      </c>
      <c r="AZ37" s="58">
        <f t="shared" si="19"/>
        <v>0.59395928566128453</v>
      </c>
      <c r="BA37" s="55">
        <f t="shared" si="20"/>
        <v>0.59353198444286381</v>
      </c>
      <c r="BB37" s="55">
        <f t="shared" si="21"/>
        <v>0.59104229590290025</v>
      </c>
      <c r="BC37" s="55">
        <f t="shared" si="22"/>
        <v>0.59611158072696535</v>
      </c>
      <c r="BD37" s="55">
        <f t="shared" si="23"/>
        <v>0.60094801496744255</v>
      </c>
      <c r="BE37" s="58">
        <f t="shared" si="24"/>
        <v>0.59268959373379837</v>
      </c>
      <c r="BF37" s="55">
        <f t="shared" si="25"/>
        <v>0.59202593755521193</v>
      </c>
    </row>
    <row r="38" spans="1:58" x14ac:dyDescent="0.25">
      <c r="A38" s="51">
        <v>4400</v>
      </c>
      <c r="B38" s="46">
        <f t="shared" ref="B38:Z38" si="57">ROUND(IF(($AE$3-$AF$3)/($AD$3-$AF$3)&gt;=0.7, B84*((($AD$3+$AE$3)/2-$AF$3)/50)^B$5,B84*((($AD$3-$AE$3)/LN(($AD$3-$AF$3)/($AE$3-$AF$3)))/((10)/LN(55/45)))^B$5),0)</f>
        <v>650</v>
      </c>
      <c r="C38" s="46">
        <f t="shared" si="57"/>
        <v>830</v>
      </c>
      <c r="D38" s="46">
        <f t="shared" si="57"/>
        <v>905</v>
      </c>
      <c r="E38" s="57">
        <f t="shared" si="57"/>
        <v>1053</v>
      </c>
      <c r="F38" s="46">
        <f t="shared" si="57"/>
        <v>1117</v>
      </c>
      <c r="G38" s="46">
        <f t="shared" si="57"/>
        <v>1169</v>
      </c>
      <c r="H38" s="46">
        <f t="shared" si="57"/>
        <v>1529</v>
      </c>
      <c r="I38" s="46">
        <f t="shared" si="57"/>
        <v>1692</v>
      </c>
      <c r="J38" s="57">
        <f t="shared" si="57"/>
        <v>1845</v>
      </c>
      <c r="K38" s="46">
        <f t="shared" si="57"/>
        <v>1988</v>
      </c>
      <c r="L38" s="46">
        <f t="shared" si="57"/>
        <v>1609</v>
      </c>
      <c r="M38" s="46">
        <f t="shared" si="57"/>
        <v>2138</v>
      </c>
      <c r="N38" s="46">
        <f t="shared" si="57"/>
        <v>2382</v>
      </c>
      <c r="O38" s="57">
        <f t="shared" si="57"/>
        <v>2531</v>
      </c>
      <c r="P38" s="46">
        <f t="shared" si="57"/>
        <v>2760</v>
      </c>
      <c r="Q38" s="46">
        <f t="shared" si="57"/>
        <v>1027</v>
      </c>
      <c r="R38" s="46">
        <f t="shared" si="57"/>
        <v>1354</v>
      </c>
      <c r="S38" s="46">
        <f t="shared" si="57"/>
        <v>1633</v>
      </c>
      <c r="T38" s="57">
        <f t="shared" si="57"/>
        <v>1814</v>
      </c>
      <c r="U38" s="46">
        <f t="shared" si="57"/>
        <v>2068</v>
      </c>
      <c r="V38" s="46">
        <f t="shared" si="57"/>
        <v>1381</v>
      </c>
      <c r="W38" s="46">
        <f t="shared" si="57"/>
        <v>1851</v>
      </c>
      <c r="X38" s="46">
        <f t="shared" si="57"/>
        <v>2187</v>
      </c>
      <c r="Y38" s="57">
        <f t="shared" si="57"/>
        <v>2568</v>
      </c>
      <c r="Z38" s="46">
        <f t="shared" si="57"/>
        <v>3021</v>
      </c>
      <c r="AG38" s="51">
        <v>4400</v>
      </c>
      <c r="AH38" s="55">
        <f t="shared" si="1"/>
        <v>0.58452186111760573</v>
      </c>
      <c r="AI38" s="55">
        <f t="shared" si="2"/>
        <v>0.58606713646184905</v>
      </c>
      <c r="AJ38" s="55">
        <f t="shared" si="3"/>
        <v>0.58621013528175336</v>
      </c>
      <c r="AK38" s="58">
        <f t="shared" si="4"/>
        <v>0.59539123084273571</v>
      </c>
      <c r="AL38" s="55">
        <f t="shared" si="5"/>
        <v>0.59544751852444167</v>
      </c>
      <c r="AM38" s="55">
        <f t="shared" si="6"/>
        <v>0.58694609786284346</v>
      </c>
      <c r="AN38" s="55">
        <f t="shared" si="7"/>
        <v>0.58748943364327977</v>
      </c>
      <c r="AO38" s="55">
        <f t="shared" si="8"/>
        <v>0.58754896241353438</v>
      </c>
      <c r="AP38" s="58">
        <f t="shared" si="9"/>
        <v>0.59059560526446353</v>
      </c>
      <c r="AQ38" s="55">
        <f t="shared" si="10"/>
        <v>0.59023149069079051</v>
      </c>
      <c r="AR38" s="55">
        <f t="shared" si="11"/>
        <v>0.58769815180071583</v>
      </c>
      <c r="AS38" s="55">
        <f t="shared" si="12"/>
        <v>0.58813982212759164</v>
      </c>
      <c r="AT38" s="55">
        <f t="shared" si="13"/>
        <v>0.58838132148666333</v>
      </c>
      <c r="AU38" s="58">
        <f t="shared" si="14"/>
        <v>0.5879988755770218</v>
      </c>
      <c r="AV38" s="55">
        <f t="shared" si="15"/>
        <v>0.58724778665032584</v>
      </c>
      <c r="AW38" s="55">
        <f t="shared" si="16"/>
        <v>0.58771016217824734</v>
      </c>
      <c r="AX38" s="55">
        <f t="shared" si="17"/>
        <v>0.5910611818167929</v>
      </c>
      <c r="AY38" s="55">
        <f t="shared" si="18"/>
        <v>0.59371563093647461</v>
      </c>
      <c r="AZ38" s="58">
        <f t="shared" si="19"/>
        <v>0.5940081798921355</v>
      </c>
      <c r="BA38" s="55">
        <f t="shared" si="20"/>
        <v>0.59372568610056009</v>
      </c>
      <c r="BB38" s="55">
        <f t="shared" si="21"/>
        <v>0.59086027716096134</v>
      </c>
      <c r="BC38" s="55">
        <f t="shared" si="22"/>
        <v>0.59622551561750081</v>
      </c>
      <c r="BD38" s="55">
        <f t="shared" si="23"/>
        <v>0.60106030665893473</v>
      </c>
      <c r="BE38" s="58">
        <f t="shared" si="24"/>
        <v>0.59287031885249108</v>
      </c>
      <c r="BF38" s="55">
        <f t="shared" si="25"/>
        <v>0.59210797101591306</v>
      </c>
    </row>
    <row r="39" spans="1:58" x14ac:dyDescent="0.25">
      <c r="A39" s="51">
        <v>4600</v>
      </c>
      <c r="B39" s="46">
        <f t="shared" ref="B39:Z39" si="58">ROUND(IF(($AE$3-$AF$3)/($AD$3-$AF$3)&gt;=0.7, B85*((($AD$3+$AE$3)/2-$AF$3)/50)^B$5,B85*((($AD$3-$AE$3)/LN(($AD$3-$AF$3)/($AE$3-$AF$3)))/((10)/LN(55/45)))^B$5),0)</f>
        <v>680</v>
      </c>
      <c r="C39" s="46">
        <f t="shared" si="58"/>
        <v>869</v>
      </c>
      <c r="D39" s="46">
        <f t="shared" si="58"/>
        <v>948</v>
      </c>
      <c r="E39" s="57">
        <f t="shared" si="58"/>
        <v>1107</v>
      </c>
      <c r="F39" s="46">
        <f t="shared" si="58"/>
        <v>1174</v>
      </c>
      <c r="G39" s="46">
        <f t="shared" si="58"/>
        <v>1227</v>
      </c>
      <c r="H39" s="46">
        <f t="shared" si="58"/>
        <v>1605</v>
      </c>
      <c r="I39" s="46">
        <f t="shared" si="58"/>
        <v>1777</v>
      </c>
      <c r="J39" s="57">
        <f t="shared" si="58"/>
        <v>1937</v>
      </c>
      <c r="K39" s="46">
        <f t="shared" si="58"/>
        <v>2087</v>
      </c>
      <c r="L39" s="46">
        <f t="shared" si="58"/>
        <v>1688</v>
      </c>
      <c r="M39" s="46">
        <f t="shared" si="58"/>
        <v>2244</v>
      </c>
      <c r="N39" s="46">
        <f t="shared" si="58"/>
        <v>2501</v>
      </c>
      <c r="O39" s="57">
        <f t="shared" si="58"/>
        <v>2657</v>
      </c>
      <c r="P39" s="46">
        <f t="shared" si="58"/>
        <v>2897</v>
      </c>
      <c r="Q39" s="46">
        <f t="shared" si="58"/>
        <v>1076</v>
      </c>
      <c r="R39" s="46">
        <f t="shared" si="58"/>
        <v>1418</v>
      </c>
      <c r="S39" s="46">
        <f t="shared" si="58"/>
        <v>1711</v>
      </c>
      <c r="T39" s="57">
        <f t="shared" si="58"/>
        <v>1907</v>
      </c>
      <c r="U39" s="46">
        <f t="shared" si="58"/>
        <v>2174</v>
      </c>
      <c r="V39" s="46">
        <f t="shared" si="58"/>
        <v>1447</v>
      </c>
      <c r="W39" s="46">
        <f t="shared" si="58"/>
        <v>1939</v>
      </c>
      <c r="X39" s="46">
        <f t="shared" si="58"/>
        <v>2291</v>
      </c>
      <c r="Y39" s="57">
        <f t="shared" si="58"/>
        <v>2701</v>
      </c>
      <c r="Z39" s="46">
        <f t="shared" si="58"/>
        <v>3177</v>
      </c>
      <c r="AG39" s="51">
        <v>4600</v>
      </c>
      <c r="AH39" s="55">
        <f t="shared" si="1"/>
        <v>0.58398674006578433</v>
      </c>
      <c r="AI39" s="55">
        <f t="shared" si="2"/>
        <v>0.58565055060586868</v>
      </c>
      <c r="AJ39" s="55">
        <f t="shared" si="3"/>
        <v>0.58615124928122264</v>
      </c>
      <c r="AK39" s="58">
        <f t="shared" si="4"/>
        <v>0.595210891230183</v>
      </c>
      <c r="AL39" s="55">
        <f t="shared" si="5"/>
        <v>0.59501032652078611</v>
      </c>
      <c r="AM39" s="55">
        <f t="shared" si="6"/>
        <v>0.58693250037071942</v>
      </c>
      <c r="AN39" s="55">
        <f t="shared" si="7"/>
        <v>0.587324763148939</v>
      </c>
      <c r="AO39" s="55">
        <f t="shared" si="8"/>
        <v>0.58774694798257587</v>
      </c>
      <c r="AP39" s="58">
        <f t="shared" si="9"/>
        <v>0.59049657194943117</v>
      </c>
      <c r="AQ39" s="55">
        <f t="shared" si="10"/>
        <v>0.59016068941627253</v>
      </c>
      <c r="AR39" s="55">
        <f t="shared" si="11"/>
        <v>0.58736640285053643</v>
      </c>
      <c r="AS39" s="55">
        <f t="shared" si="12"/>
        <v>0.58804723245685286</v>
      </c>
      <c r="AT39" s="55">
        <f t="shared" si="13"/>
        <v>0.58853913573463279</v>
      </c>
      <c r="AU39" s="58">
        <f t="shared" si="14"/>
        <v>0.58795413205401115</v>
      </c>
      <c r="AV39" s="55">
        <f t="shared" si="15"/>
        <v>0.58715574017193117</v>
      </c>
      <c r="AW39" s="55">
        <f t="shared" si="16"/>
        <v>0.58762011124369584</v>
      </c>
      <c r="AX39" s="55">
        <f t="shared" si="17"/>
        <v>0.59088257354779561</v>
      </c>
      <c r="AY39" s="55">
        <f t="shared" si="18"/>
        <v>0.59379826129205782</v>
      </c>
      <c r="AZ39" s="58">
        <f t="shared" si="19"/>
        <v>0.59389598255995024</v>
      </c>
      <c r="BA39" s="55">
        <f t="shared" si="20"/>
        <v>0.5934904417736464</v>
      </c>
      <c r="BB39" s="55">
        <f t="shared" si="21"/>
        <v>0.59110322247254354</v>
      </c>
      <c r="BC39" s="55">
        <f t="shared" si="22"/>
        <v>0.59617421569576978</v>
      </c>
      <c r="BD39" s="55">
        <f t="shared" si="23"/>
        <v>0.60102917391937394</v>
      </c>
      <c r="BE39" s="58">
        <f t="shared" si="24"/>
        <v>0.5928133724298984</v>
      </c>
      <c r="BF39" s="55">
        <f t="shared" si="25"/>
        <v>0.59199548316949568</v>
      </c>
    </row>
    <row r="40" spans="1:58" x14ac:dyDescent="0.25">
      <c r="A40" s="51">
        <v>4800</v>
      </c>
      <c r="B40" s="46">
        <f t="shared" ref="B40:Z40" si="59">ROUND(IF(($AE$3-$AF$3)/($AD$3-$AF$3)&gt;=0.7, B86*((($AD$3+$AE$3)/2-$AF$3)/50)^B$5,B86*((($AD$3-$AE$3)/LN(($AD$3-$AF$3)/($AE$3-$AF$3)))/((10)/LN(55/45)))^B$5),0)</f>
        <v>711</v>
      </c>
      <c r="C40" s="46">
        <f t="shared" si="59"/>
        <v>909</v>
      </c>
      <c r="D40" s="46">
        <f t="shared" si="59"/>
        <v>992</v>
      </c>
      <c r="E40" s="57">
        <f t="shared" si="59"/>
        <v>1162</v>
      </c>
      <c r="F40" s="46">
        <f t="shared" si="59"/>
        <v>1232</v>
      </c>
      <c r="G40" s="46">
        <f t="shared" si="59"/>
        <v>1286</v>
      </c>
      <c r="H40" s="46">
        <f t="shared" si="59"/>
        <v>1682</v>
      </c>
      <c r="I40" s="46">
        <f t="shared" si="59"/>
        <v>1861</v>
      </c>
      <c r="J40" s="57">
        <f t="shared" si="59"/>
        <v>2030</v>
      </c>
      <c r="K40" s="46">
        <f t="shared" si="59"/>
        <v>2186</v>
      </c>
      <c r="L40" s="46">
        <f t="shared" si="59"/>
        <v>1769</v>
      </c>
      <c r="M40" s="46">
        <f t="shared" si="59"/>
        <v>2352</v>
      </c>
      <c r="N40" s="46">
        <f t="shared" si="59"/>
        <v>2620</v>
      </c>
      <c r="O40" s="57">
        <f t="shared" si="59"/>
        <v>2785</v>
      </c>
      <c r="P40" s="46">
        <f t="shared" si="59"/>
        <v>3036</v>
      </c>
      <c r="Q40" s="46">
        <f t="shared" si="59"/>
        <v>1125</v>
      </c>
      <c r="R40" s="46">
        <f t="shared" si="59"/>
        <v>1483</v>
      </c>
      <c r="S40" s="46">
        <f t="shared" si="59"/>
        <v>1788</v>
      </c>
      <c r="T40" s="57">
        <f t="shared" si="59"/>
        <v>2001</v>
      </c>
      <c r="U40" s="46">
        <f t="shared" si="59"/>
        <v>2282</v>
      </c>
      <c r="V40" s="46">
        <f t="shared" si="59"/>
        <v>1513</v>
      </c>
      <c r="W40" s="46">
        <f t="shared" si="59"/>
        <v>2027</v>
      </c>
      <c r="X40" s="46">
        <f t="shared" si="59"/>
        <v>2395</v>
      </c>
      <c r="Y40" s="57">
        <f t="shared" si="59"/>
        <v>2835</v>
      </c>
      <c r="Z40" s="46">
        <f t="shared" si="59"/>
        <v>3335</v>
      </c>
      <c r="AG40" s="51">
        <v>4800</v>
      </c>
      <c r="AH40" s="55">
        <f t="shared" si="1"/>
        <v>0.5839140307725158</v>
      </c>
      <c r="AI40" s="55">
        <f t="shared" si="2"/>
        <v>0.58591483930850452</v>
      </c>
      <c r="AJ40" s="55">
        <f t="shared" si="3"/>
        <v>0.58668890406867569</v>
      </c>
      <c r="AK40" s="58">
        <f t="shared" si="4"/>
        <v>0.59555995192467848</v>
      </c>
      <c r="AL40" s="55">
        <f t="shared" si="5"/>
        <v>0.59509721048182596</v>
      </c>
      <c r="AM40" s="55">
        <f t="shared" si="6"/>
        <v>0.58715026663744618</v>
      </c>
      <c r="AN40" s="55">
        <f t="shared" si="7"/>
        <v>0.58752436374813988</v>
      </c>
      <c r="AO40" s="55">
        <f t="shared" si="8"/>
        <v>0.5876112230270345</v>
      </c>
      <c r="AP40" s="58">
        <f t="shared" si="9"/>
        <v>0.59069753231013655</v>
      </c>
      <c r="AQ40" s="55">
        <f t="shared" si="10"/>
        <v>0.59009631581220579</v>
      </c>
      <c r="AR40" s="55">
        <f t="shared" si="11"/>
        <v>0.58739930534802332</v>
      </c>
      <c r="AS40" s="55">
        <f t="shared" si="12"/>
        <v>0.58821469836490325</v>
      </c>
      <c r="AT40" s="55">
        <f t="shared" si="13"/>
        <v>0.58845923628322849</v>
      </c>
      <c r="AU40" s="58">
        <f t="shared" si="14"/>
        <v>0.58812597933006427</v>
      </c>
      <c r="AV40" s="55">
        <f t="shared" si="15"/>
        <v>0.58726698402811761</v>
      </c>
      <c r="AW40" s="55">
        <f t="shared" si="16"/>
        <v>0.58779732748148439</v>
      </c>
      <c r="AX40" s="55">
        <f t="shared" si="17"/>
        <v>0.59111808211479155</v>
      </c>
      <c r="AY40" s="55">
        <f t="shared" si="18"/>
        <v>0.59354174792733438</v>
      </c>
      <c r="AZ40" s="58">
        <f t="shared" si="19"/>
        <v>0.59394214629498532</v>
      </c>
      <c r="BA40" s="55">
        <f t="shared" si="20"/>
        <v>0.59366711716340537</v>
      </c>
      <c r="BB40" s="55">
        <f t="shared" si="21"/>
        <v>0.59112992551294108</v>
      </c>
      <c r="BC40" s="55">
        <f t="shared" si="22"/>
        <v>0.59612737774536229</v>
      </c>
      <c r="BD40" s="55">
        <f t="shared" si="23"/>
        <v>0.60100074780051282</v>
      </c>
      <c r="BE40" s="58">
        <f t="shared" si="24"/>
        <v>0.59286615758947103</v>
      </c>
      <c r="BF40" s="55">
        <f t="shared" si="25"/>
        <v>0.59207104142366895</v>
      </c>
    </row>
    <row r="41" spans="1:58" x14ac:dyDescent="0.25">
      <c r="A41" s="51">
        <v>5000</v>
      </c>
      <c r="B41" s="46">
        <f t="shared" ref="B41:Z41" si="60">ROUND(IF(($AE$3-$AF$3)/($AD$3-$AF$3)&gt;=0.7, B87*((($AD$3+$AE$3)/2-$AF$3)/50)^B$5,B87*((($AD$3-$AE$3)/LN(($AD$3-$AF$3)/($AE$3-$AF$3)))/((10)/LN(55/45)))^B$5),0)</f>
        <v>742</v>
      </c>
      <c r="C41" s="46">
        <f t="shared" si="60"/>
        <v>948</v>
      </c>
      <c r="D41" s="46">
        <f t="shared" si="60"/>
        <v>1035</v>
      </c>
      <c r="E41" s="57">
        <f t="shared" si="60"/>
        <v>1217</v>
      </c>
      <c r="F41" s="46">
        <f t="shared" si="60"/>
        <v>1291</v>
      </c>
      <c r="G41" s="46">
        <f t="shared" si="60"/>
        <v>1345</v>
      </c>
      <c r="H41" s="46">
        <f t="shared" si="60"/>
        <v>1759</v>
      </c>
      <c r="I41" s="46">
        <f t="shared" si="60"/>
        <v>1946</v>
      </c>
      <c r="J41" s="57">
        <f t="shared" si="60"/>
        <v>2123</v>
      </c>
      <c r="K41" s="46">
        <f t="shared" si="60"/>
        <v>2286</v>
      </c>
      <c r="L41" s="46">
        <f t="shared" si="60"/>
        <v>1850</v>
      </c>
      <c r="M41" s="46">
        <f t="shared" si="60"/>
        <v>2459</v>
      </c>
      <c r="N41" s="46">
        <f t="shared" si="60"/>
        <v>2740</v>
      </c>
      <c r="O41" s="57">
        <f t="shared" si="60"/>
        <v>2912</v>
      </c>
      <c r="P41" s="46">
        <f t="shared" si="60"/>
        <v>3175</v>
      </c>
      <c r="Q41" s="46">
        <f t="shared" si="60"/>
        <v>1174</v>
      </c>
      <c r="R41" s="46">
        <f t="shared" si="60"/>
        <v>1547</v>
      </c>
      <c r="S41" s="46">
        <f t="shared" si="60"/>
        <v>1866</v>
      </c>
      <c r="T41" s="57">
        <f t="shared" si="60"/>
        <v>2096</v>
      </c>
      <c r="U41" s="46">
        <f t="shared" si="60"/>
        <v>2390</v>
      </c>
      <c r="V41" s="46">
        <f t="shared" si="60"/>
        <v>1578</v>
      </c>
      <c r="W41" s="46">
        <f t="shared" si="60"/>
        <v>2116</v>
      </c>
      <c r="X41" s="46">
        <f t="shared" si="60"/>
        <v>2499</v>
      </c>
      <c r="Y41" s="57">
        <f t="shared" si="60"/>
        <v>2969</v>
      </c>
      <c r="Z41" s="46">
        <f t="shared" si="60"/>
        <v>3493</v>
      </c>
      <c r="AG41" s="51">
        <v>5000</v>
      </c>
      <c r="AH41" s="55">
        <f t="shared" si="1"/>
        <v>0.58384741281631625</v>
      </c>
      <c r="AI41" s="55">
        <f t="shared" si="2"/>
        <v>0.58553940037800634</v>
      </c>
      <c r="AJ41" s="55">
        <f t="shared" si="3"/>
        <v>0.58661497653540096</v>
      </c>
      <c r="AK41" s="58">
        <f t="shared" si="4"/>
        <v>0.59538515353060439</v>
      </c>
      <c r="AL41" s="55">
        <f t="shared" si="5"/>
        <v>0.59540555373638893</v>
      </c>
      <c r="AM41" s="55">
        <f t="shared" si="6"/>
        <v>0.58713241472938438</v>
      </c>
      <c r="AN41" s="55">
        <f t="shared" si="7"/>
        <v>0.58754072953252268</v>
      </c>
      <c r="AO41" s="55">
        <f t="shared" si="8"/>
        <v>0.58748943364327988</v>
      </c>
      <c r="AP41" s="58">
        <f t="shared" si="9"/>
        <v>0.59074207277285651</v>
      </c>
      <c r="AQ41" s="55">
        <f t="shared" si="10"/>
        <v>0.59003826472998533</v>
      </c>
      <c r="AR41" s="55">
        <f t="shared" si="11"/>
        <v>0.58758698669512499</v>
      </c>
      <c r="AS41" s="55">
        <f t="shared" si="12"/>
        <v>0.58812836936087964</v>
      </c>
      <c r="AT41" s="55">
        <f t="shared" si="13"/>
        <v>0.58849429224970196</v>
      </c>
      <c r="AU41" s="58">
        <f t="shared" si="14"/>
        <v>0.58808086111840385</v>
      </c>
      <c r="AV41" s="55">
        <f t="shared" si="15"/>
        <v>0.58727671924103508</v>
      </c>
      <c r="AW41" s="55">
        <f t="shared" si="16"/>
        <v>0.58771113046786605</v>
      </c>
      <c r="AX41" s="55">
        <f t="shared" si="17"/>
        <v>0.59095197894423201</v>
      </c>
      <c r="AY41" s="55">
        <f t="shared" si="18"/>
        <v>0.59362473754533307</v>
      </c>
      <c r="AZ41" s="58">
        <f t="shared" si="19"/>
        <v>0.59412535874995565</v>
      </c>
      <c r="BA41" s="55">
        <f t="shared" si="20"/>
        <v>0.59357867090533167</v>
      </c>
      <c r="BB41" s="55">
        <f t="shared" si="21"/>
        <v>0.5907800130660471</v>
      </c>
      <c r="BC41" s="55">
        <f t="shared" si="22"/>
        <v>0.59636628050352936</v>
      </c>
      <c r="BD41" s="55">
        <f t="shared" si="23"/>
        <v>0.60085259035029281</v>
      </c>
      <c r="BE41" s="58">
        <f t="shared" si="24"/>
        <v>0.59271414768144748</v>
      </c>
      <c r="BF41" s="55">
        <f t="shared" si="25"/>
        <v>0.59197018625961451</v>
      </c>
    </row>
    <row r="42" spans="1:58" x14ac:dyDescent="0.25">
      <c r="A42" s="51">
        <v>5200</v>
      </c>
      <c r="B42" s="46">
        <f t="shared" ref="B42:Z42" si="61">ROUND(IF(($AE$3-$AF$3)/($AD$3-$AF$3)&gt;=0.7, B88*((($AD$3+$AE$3)/2-$AF$3)/50)^B$5,B88*((($AD$3-$AE$3)/LN(($AD$3-$AF$3)/($AE$3-$AF$3)))/((10)/LN(55/45)))^B$5),0)</f>
        <v>773</v>
      </c>
      <c r="C42" s="46">
        <f t="shared" si="61"/>
        <v>988</v>
      </c>
      <c r="D42" s="46">
        <f t="shared" si="61"/>
        <v>1078</v>
      </c>
      <c r="E42" s="57">
        <f t="shared" si="61"/>
        <v>1272</v>
      </c>
      <c r="F42" s="46">
        <f t="shared" si="61"/>
        <v>1349</v>
      </c>
      <c r="G42" s="46">
        <f t="shared" si="61"/>
        <v>1404</v>
      </c>
      <c r="H42" s="46">
        <f t="shared" si="61"/>
        <v>1836</v>
      </c>
      <c r="I42" s="46">
        <f t="shared" si="61"/>
        <v>2032</v>
      </c>
      <c r="J42" s="57">
        <f t="shared" si="61"/>
        <v>2215</v>
      </c>
      <c r="K42" s="46">
        <f t="shared" si="61"/>
        <v>2386</v>
      </c>
      <c r="L42" s="46">
        <f t="shared" si="61"/>
        <v>1931</v>
      </c>
      <c r="M42" s="46">
        <f t="shared" si="61"/>
        <v>2567</v>
      </c>
      <c r="N42" s="46">
        <f t="shared" si="61"/>
        <v>2860</v>
      </c>
      <c r="O42" s="57">
        <f t="shared" si="61"/>
        <v>3040</v>
      </c>
      <c r="P42" s="46">
        <f t="shared" si="61"/>
        <v>3314</v>
      </c>
      <c r="Q42" s="46">
        <f t="shared" si="61"/>
        <v>1223</v>
      </c>
      <c r="R42" s="46">
        <f t="shared" si="61"/>
        <v>1612</v>
      </c>
      <c r="S42" s="46">
        <f t="shared" si="61"/>
        <v>1944</v>
      </c>
      <c r="T42" s="57">
        <f t="shared" si="61"/>
        <v>2191</v>
      </c>
      <c r="U42" s="46">
        <f t="shared" si="61"/>
        <v>2499</v>
      </c>
      <c r="V42" s="46">
        <f t="shared" si="61"/>
        <v>1645</v>
      </c>
      <c r="W42" s="46">
        <f t="shared" si="61"/>
        <v>2204</v>
      </c>
      <c r="X42" s="46">
        <f t="shared" si="61"/>
        <v>2604</v>
      </c>
      <c r="Y42" s="57">
        <f t="shared" si="61"/>
        <v>3105</v>
      </c>
      <c r="Z42" s="46">
        <f t="shared" si="61"/>
        <v>3652</v>
      </c>
      <c r="AG42" s="51">
        <v>5200</v>
      </c>
      <c r="AH42" s="55">
        <f t="shared" si="1"/>
        <v>0.58378615150496738</v>
      </c>
      <c r="AI42" s="55">
        <f t="shared" si="2"/>
        <v>0.58578695853244944</v>
      </c>
      <c r="AJ42" s="55">
        <f t="shared" si="3"/>
        <v>0.58654696320478816</v>
      </c>
      <c r="AK42" s="58">
        <f t="shared" si="4"/>
        <v>0.59546101415624297</v>
      </c>
      <c r="AL42" s="55">
        <f t="shared" si="5"/>
        <v>0.59502411634066776</v>
      </c>
      <c r="AM42" s="55">
        <f t="shared" si="6"/>
        <v>0.58711606414786632</v>
      </c>
      <c r="AN42" s="55">
        <f t="shared" si="7"/>
        <v>0.5875557233879819</v>
      </c>
      <c r="AO42" s="55">
        <f t="shared" si="8"/>
        <v>0.58766708890778352</v>
      </c>
      <c r="AP42" s="58">
        <f t="shared" si="9"/>
        <v>0.59051628185355454</v>
      </c>
      <c r="AQ42" s="55">
        <f t="shared" si="10"/>
        <v>0.58998508964756669</v>
      </c>
      <c r="AR42" s="55">
        <f t="shared" si="11"/>
        <v>0.58745683819838468</v>
      </c>
      <c r="AS42" s="55">
        <f t="shared" si="12"/>
        <v>0.58816453484708753</v>
      </c>
      <c r="AT42" s="55">
        <f t="shared" si="13"/>
        <v>0.58842409329196532</v>
      </c>
      <c r="AU42" s="58">
        <f t="shared" si="14"/>
        <v>0.58813685402888249</v>
      </c>
      <c r="AV42" s="55">
        <f t="shared" si="15"/>
        <v>0.58728563808389633</v>
      </c>
      <c r="AW42" s="55">
        <f t="shared" si="16"/>
        <v>0.58763186281222446</v>
      </c>
      <c r="AX42" s="55">
        <f t="shared" si="17"/>
        <v>0.59098274711657606</v>
      </c>
      <c r="AY42" s="55">
        <f t="shared" si="18"/>
        <v>0.59354791433857867</v>
      </c>
      <c r="AZ42" s="58">
        <f t="shared" si="19"/>
        <v>0.59402048299748544</v>
      </c>
      <c r="BA42" s="55">
        <f t="shared" si="20"/>
        <v>0.59361630865197546</v>
      </c>
      <c r="BB42" s="55">
        <f t="shared" si="21"/>
        <v>0.59099743841231855</v>
      </c>
      <c r="BC42" s="55">
        <f t="shared" si="22"/>
        <v>0.59617920540997471</v>
      </c>
      <c r="BD42" s="55">
        <f t="shared" si="23"/>
        <v>0.6010643270399314</v>
      </c>
      <c r="BE42" s="58">
        <f t="shared" si="24"/>
        <v>0.59286160261661036</v>
      </c>
      <c r="BF42" s="55">
        <f t="shared" si="25"/>
        <v>0.59195911397401169</v>
      </c>
    </row>
    <row r="43" spans="1:58" x14ac:dyDescent="0.25">
      <c r="A43" s="51">
        <v>5400</v>
      </c>
      <c r="B43" s="46">
        <f t="shared" ref="B43:Z43" si="62">ROUND(IF(($AE$3-$AF$3)/($AD$3-$AF$3)&gt;=0.7, B89*((($AD$3+$AE$3)/2-$AF$3)/50)^B$5,B89*((($AD$3-$AE$3)/LN(($AD$3-$AF$3)/($AE$3-$AF$3)))/((10)/LN(55/45)))^B$5),0)</f>
        <v>805</v>
      </c>
      <c r="C43" s="46">
        <f t="shared" si="62"/>
        <v>1028</v>
      </c>
      <c r="D43" s="46">
        <f t="shared" si="62"/>
        <v>1121</v>
      </c>
      <c r="E43" s="57">
        <f t="shared" si="62"/>
        <v>1328</v>
      </c>
      <c r="F43" s="46">
        <f t="shared" si="62"/>
        <v>1409</v>
      </c>
      <c r="G43" s="46">
        <f t="shared" si="62"/>
        <v>1463</v>
      </c>
      <c r="H43" s="46">
        <f t="shared" si="62"/>
        <v>1913</v>
      </c>
      <c r="I43" s="46">
        <f t="shared" si="62"/>
        <v>2117</v>
      </c>
      <c r="J43" s="57">
        <f t="shared" si="62"/>
        <v>2309</v>
      </c>
      <c r="K43" s="46">
        <f t="shared" si="62"/>
        <v>2487</v>
      </c>
      <c r="L43" s="46">
        <f t="shared" si="62"/>
        <v>2013</v>
      </c>
      <c r="M43" s="46">
        <f t="shared" si="62"/>
        <v>2675</v>
      </c>
      <c r="N43" s="46">
        <f t="shared" si="62"/>
        <v>2981</v>
      </c>
      <c r="O43" s="57">
        <f t="shared" si="62"/>
        <v>3168</v>
      </c>
      <c r="P43" s="46">
        <f t="shared" si="62"/>
        <v>3454</v>
      </c>
      <c r="Q43" s="46">
        <f t="shared" si="62"/>
        <v>1272</v>
      </c>
      <c r="R43" s="46">
        <f t="shared" si="62"/>
        <v>1677</v>
      </c>
      <c r="S43" s="46">
        <f t="shared" si="62"/>
        <v>2023</v>
      </c>
      <c r="T43" s="57">
        <f t="shared" si="62"/>
        <v>2287</v>
      </c>
      <c r="U43" s="46">
        <f t="shared" si="62"/>
        <v>2608</v>
      </c>
      <c r="V43" s="46">
        <f t="shared" si="62"/>
        <v>1711</v>
      </c>
      <c r="W43" s="46">
        <f t="shared" si="62"/>
        <v>2293</v>
      </c>
      <c r="X43" s="46">
        <f t="shared" si="62"/>
        <v>2709</v>
      </c>
      <c r="Y43" s="57">
        <f t="shared" si="62"/>
        <v>3241</v>
      </c>
      <c r="Z43" s="46">
        <f t="shared" si="62"/>
        <v>3813</v>
      </c>
      <c r="AG43" s="51">
        <v>5400</v>
      </c>
      <c r="AH43" s="55">
        <f t="shared" si="1"/>
        <v>0.58445565760336882</v>
      </c>
      <c r="AI43" s="55">
        <f t="shared" si="2"/>
        <v>0.58573329192935886</v>
      </c>
      <c r="AJ43" s="55">
        <f t="shared" si="3"/>
        <v>0.58622501941445482</v>
      </c>
      <c r="AK43" s="58">
        <f t="shared" si="4"/>
        <v>0.5955277124426277</v>
      </c>
      <c r="AL43" s="55">
        <f t="shared" si="5"/>
        <v>0.59530725501669945</v>
      </c>
      <c r="AM43" s="55">
        <f t="shared" si="6"/>
        <v>0.58710103314532469</v>
      </c>
      <c r="AN43" s="55">
        <f t="shared" si="7"/>
        <v>0.5874170538255804</v>
      </c>
      <c r="AO43" s="55">
        <f t="shared" si="8"/>
        <v>0.58755287143221913</v>
      </c>
      <c r="AP43" s="58">
        <f t="shared" si="9"/>
        <v>0.59056502673400146</v>
      </c>
      <c r="AQ43" s="55">
        <f t="shared" si="10"/>
        <v>0.59005518570011817</v>
      </c>
      <c r="AR43" s="55">
        <f t="shared" si="11"/>
        <v>0.58762913683030582</v>
      </c>
      <c r="AS43" s="55">
        <f t="shared" si="12"/>
        <v>0.58808851446642774</v>
      </c>
      <c r="AT43" s="55">
        <f t="shared" si="13"/>
        <v>0.58845882416806905</v>
      </c>
      <c r="AU43" s="58">
        <f t="shared" si="14"/>
        <v>0.58809606682909854</v>
      </c>
      <c r="AV43" s="55">
        <f t="shared" si="15"/>
        <v>0.58729510984152899</v>
      </c>
      <c r="AW43" s="55">
        <f t="shared" si="16"/>
        <v>0.58755872122833031</v>
      </c>
      <c r="AX43" s="55">
        <f t="shared" si="17"/>
        <v>0.59101113300041219</v>
      </c>
      <c r="AY43" s="55">
        <f t="shared" si="18"/>
        <v>0.59377054569362264</v>
      </c>
      <c r="AZ43" s="58">
        <f t="shared" si="19"/>
        <v>0.59405374796743737</v>
      </c>
      <c r="BA43" s="55">
        <f t="shared" si="20"/>
        <v>0.593536640873919</v>
      </c>
      <c r="BB43" s="55">
        <f t="shared" si="21"/>
        <v>0.59102512288555675</v>
      </c>
      <c r="BC43" s="55">
        <f t="shared" si="22"/>
        <v>0.59626663754243492</v>
      </c>
      <c r="BD43" s="55">
        <f t="shared" si="23"/>
        <v>0.60103433816335083</v>
      </c>
      <c r="BE43" s="58">
        <f t="shared" si="24"/>
        <v>0.59281344027509764</v>
      </c>
      <c r="BF43" s="55">
        <f t="shared" si="25"/>
        <v>0.59202650688834402</v>
      </c>
    </row>
    <row r="44" spans="1:58" x14ac:dyDescent="0.25">
      <c r="A44" s="51">
        <v>5600</v>
      </c>
      <c r="B44" s="46">
        <f t="shared" ref="B44:Z44" si="63">ROUND(IF(($AE$3-$AF$3)/($AD$3-$AF$3)&gt;=0.7, B90*((($AD$3+$AE$3)/2-$AF$3)/50)^B$5,B90*((($AD$3-$AE$3)/LN(($AD$3-$AF$3)/($AE$3-$AF$3)))/((10)/LN(55/45)))^B$5),0)</f>
        <v>836</v>
      </c>
      <c r="C44" s="46">
        <f t="shared" si="63"/>
        <v>1068</v>
      </c>
      <c r="D44" s="46">
        <f t="shared" si="63"/>
        <v>1165</v>
      </c>
      <c r="E44" s="57">
        <f t="shared" si="63"/>
        <v>1384</v>
      </c>
      <c r="F44" s="46">
        <f t="shared" si="63"/>
        <v>1468</v>
      </c>
      <c r="G44" s="46">
        <f t="shared" si="63"/>
        <v>1522</v>
      </c>
      <c r="H44" s="46">
        <f t="shared" si="63"/>
        <v>1991</v>
      </c>
      <c r="I44" s="46">
        <f t="shared" si="63"/>
        <v>2203</v>
      </c>
      <c r="J44" s="57">
        <f t="shared" si="63"/>
        <v>2403</v>
      </c>
      <c r="K44" s="46">
        <f t="shared" si="63"/>
        <v>2588</v>
      </c>
      <c r="L44" s="46">
        <f t="shared" si="63"/>
        <v>2095</v>
      </c>
      <c r="M44" s="46">
        <f t="shared" si="63"/>
        <v>2784</v>
      </c>
      <c r="N44" s="46">
        <f t="shared" si="63"/>
        <v>3102</v>
      </c>
      <c r="O44" s="57">
        <f t="shared" si="63"/>
        <v>3296</v>
      </c>
      <c r="P44" s="46">
        <f t="shared" si="63"/>
        <v>3594</v>
      </c>
      <c r="Q44" s="46">
        <f t="shared" si="63"/>
        <v>1321</v>
      </c>
      <c r="R44" s="46">
        <f t="shared" si="63"/>
        <v>1742</v>
      </c>
      <c r="S44" s="46">
        <f t="shared" si="63"/>
        <v>2101</v>
      </c>
      <c r="T44" s="57">
        <f t="shared" si="63"/>
        <v>2384</v>
      </c>
      <c r="U44" s="46">
        <f t="shared" si="63"/>
        <v>2719</v>
      </c>
      <c r="V44" s="46">
        <f t="shared" si="63"/>
        <v>1777</v>
      </c>
      <c r="W44" s="46">
        <f t="shared" si="63"/>
        <v>2382</v>
      </c>
      <c r="X44" s="46">
        <f t="shared" si="63"/>
        <v>2813</v>
      </c>
      <c r="Y44" s="57">
        <f t="shared" si="63"/>
        <v>3378</v>
      </c>
      <c r="Z44" s="46">
        <f t="shared" si="63"/>
        <v>3974</v>
      </c>
      <c r="AG44" s="51">
        <v>5600</v>
      </c>
      <c r="AH44" s="55">
        <f t="shared" si="1"/>
        <v>0.5843763215747404</v>
      </c>
      <c r="AI44" s="55">
        <f t="shared" si="2"/>
        <v>0.58595518101241861</v>
      </c>
      <c r="AJ44" s="55">
        <f t="shared" si="3"/>
        <v>0.58643055076651252</v>
      </c>
      <c r="AK44" s="58">
        <f t="shared" si="4"/>
        <v>0.59537252725743628</v>
      </c>
      <c r="AL44" s="55">
        <f t="shared" si="5"/>
        <v>0.59516207828327361</v>
      </c>
      <c r="AM44" s="55">
        <f t="shared" si="6"/>
        <v>0.58689587225567375</v>
      </c>
      <c r="AN44" s="55">
        <f t="shared" si="7"/>
        <v>0.58743780048653182</v>
      </c>
      <c r="AO44" s="55">
        <f t="shared" si="8"/>
        <v>0.58758183270587694</v>
      </c>
      <c r="AP44" s="58">
        <f t="shared" si="9"/>
        <v>0.59060996516064801</v>
      </c>
      <c r="AQ44" s="55">
        <f t="shared" si="10"/>
        <v>0.59000614399751938</v>
      </c>
      <c r="AR44" s="55">
        <f t="shared" si="11"/>
        <v>0.58764871790196782</v>
      </c>
      <c r="AS44" s="55">
        <f t="shared" si="12"/>
        <v>0.58812469764602238</v>
      </c>
      <c r="AT44" s="55">
        <f t="shared" si="13"/>
        <v>0.58849084917597994</v>
      </c>
      <c r="AU44" s="58">
        <f t="shared" si="14"/>
        <v>0.58796980946281741</v>
      </c>
      <c r="AV44" s="55">
        <f t="shared" si="15"/>
        <v>0.58722275823137138</v>
      </c>
      <c r="AW44" s="55">
        <f t="shared" si="16"/>
        <v>0.58749102197198633</v>
      </c>
      <c r="AX44" s="55">
        <f t="shared" si="17"/>
        <v>0.59103740296400842</v>
      </c>
      <c r="AY44" s="55">
        <f t="shared" si="18"/>
        <v>0.59369401445663295</v>
      </c>
      <c r="AZ44" s="58">
        <f t="shared" si="19"/>
        <v>0.59408333862874896</v>
      </c>
      <c r="BA44" s="55">
        <f t="shared" si="20"/>
        <v>0.5936810847398416</v>
      </c>
      <c r="BB44" s="55">
        <f t="shared" si="21"/>
        <v>0.59088468105694203</v>
      </c>
      <c r="BC44" s="55">
        <f t="shared" si="22"/>
        <v>0.59634755896818348</v>
      </c>
      <c r="BD44" s="55">
        <f t="shared" si="23"/>
        <v>0.60090145899643244</v>
      </c>
      <c r="BE44" s="58">
        <f t="shared" si="24"/>
        <v>0.59285676050640279</v>
      </c>
      <c r="BF44" s="55">
        <f t="shared" si="25"/>
        <v>0.59208845271077137</v>
      </c>
    </row>
    <row r="45" spans="1:58" x14ac:dyDescent="0.25">
      <c r="A45" s="51">
        <v>5800</v>
      </c>
      <c r="B45" s="46">
        <f t="shared" ref="B45:Z45" si="64">ROUND(IF(($AE$3-$AF$3)/($AD$3-$AF$3)&gt;=0.7, B91*((($AD$3+$AE$3)/2-$AF$3)/50)^B$5,B91*((($AD$3-$AE$3)/LN(($AD$3-$AF$3)/($AE$3-$AF$3)))/((10)/LN(55/45)))^B$5),0)</f>
        <v>867</v>
      </c>
      <c r="C45" s="46">
        <f t="shared" si="64"/>
        <v>1108</v>
      </c>
      <c r="D45" s="46">
        <f t="shared" si="64"/>
        <v>1208</v>
      </c>
      <c r="E45" s="57">
        <f t="shared" si="64"/>
        <v>1441</v>
      </c>
      <c r="F45" s="46">
        <f t="shared" si="64"/>
        <v>1529</v>
      </c>
      <c r="G45" s="46">
        <f t="shared" si="64"/>
        <v>1582</v>
      </c>
      <c r="H45" s="46">
        <f t="shared" si="64"/>
        <v>2069</v>
      </c>
      <c r="I45" s="46">
        <f t="shared" si="64"/>
        <v>2290</v>
      </c>
      <c r="J45" s="57">
        <f t="shared" si="64"/>
        <v>2497</v>
      </c>
      <c r="K45" s="46">
        <f t="shared" si="64"/>
        <v>2690</v>
      </c>
      <c r="L45" s="46">
        <f t="shared" si="64"/>
        <v>2176</v>
      </c>
      <c r="M45" s="46">
        <f t="shared" si="64"/>
        <v>2893</v>
      </c>
      <c r="N45" s="46">
        <f t="shared" si="64"/>
        <v>3224</v>
      </c>
      <c r="O45" s="57">
        <f t="shared" si="64"/>
        <v>3426</v>
      </c>
      <c r="P45" s="46">
        <f t="shared" si="64"/>
        <v>3735</v>
      </c>
      <c r="Q45" s="46">
        <f t="shared" si="64"/>
        <v>1371</v>
      </c>
      <c r="R45" s="46">
        <f t="shared" si="64"/>
        <v>1807</v>
      </c>
      <c r="S45" s="46">
        <f t="shared" si="64"/>
        <v>2179</v>
      </c>
      <c r="T45" s="57">
        <f t="shared" si="64"/>
        <v>2482</v>
      </c>
      <c r="U45" s="46">
        <f t="shared" si="64"/>
        <v>2830</v>
      </c>
      <c r="V45" s="46">
        <f t="shared" si="64"/>
        <v>1844</v>
      </c>
      <c r="W45" s="46">
        <f t="shared" si="64"/>
        <v>2471</v>
      </c>
      <c r="X45" s="46">
        <f t="shared" si="64"/>
        <v>2918</v>
      </c>
      <c r="Y45" s="57">
        <f t="shared" si="64"/>
        <v>3515</v>
      </c>
      <c r="Z45" s="46">
        <f t="shared" si="64"/>
        <v>4136</v>
      </c>
      <c r="AG45" s="51">
        <v>5800</v>
      </c>
      <c r="AH45" s="55">
        <f t="shared" si="1"/>
        <v>0.58430267822242588</v>
      </c>
      <c r="AI45" s="55">
        <f t="shared" si="2"/>
        <v>0.5858992866623306</v>
      </c>
      <c r="AJ45" s="55">
        <f t="shared" si="3"/>
        <v>0.58637645562615592</v>
      </c>
      <c r="AK45" s="58">
        <f t="shared" si="4"/>
        <v>0.59543486165746584</v>
      </c>
      <c r="AL45" s="55">
        <f t="shared" si="5"/>
        <v>0.59541541810506793</v>
      </c>
      <c r="AM45" s="55">
        <f t="shared" si="6"/>
        <v>0.58707724964328201</v>
      </c>
      <c r="AN45" s="55">
        <f t="shared" si="7"/>
        <v>0.58745698417926373</v>
      </c>
      <c r="AO45" s="55">
        <f t="shared" si="8"/>
        <v>0.58773783812570657</v>
      </c>
      <c r="AP45" s="58">
        <f t="shared" si="9"/>
        <v>0.59065152624401684</v>
      </c>
      <c r="AQ45" s="55">
        <f t="shared" si="10"/>
        <v>0.59018019144655576</v>
      </c>
      <c r="AR45" s="55">
        <f t="shared" si="11"/>
        <v>0.58739688161361381</v>
      </c>
      <c r="AS45" s="55">
        <f t="shared" si="12"/>
        <v>0.58815815822938577</v>
      </c>
      <c r="AT45" s="55">
        <f t="shared" si="13"/>
        <v>0.58852145848906612</v>
      </c>
      <c r="AU45" s="58">
        <f t="shared" si="14"/>
        <v>0.58811109222838487</v>
      </c>
      <c r="AV45" s="55">
        <f t="shared" si="15"/>
        <v>0.58723506618775956</v>
      </c>
      <c r="AW45" s="55">
        <f t="shared" si="16"/>
        <v>0.58764404458550945</v>
      </c>
      <c r="AX45" s="55">
        <f t="shared" si="17"/>
        <v>0.59106178509163576</v>
      </c>
      <c r="AY45" s="55">
        <f t="shared" si="18"/>
        <v>0.59362297993832214</v>
      </c>
      <c r="AZ45" s="58">
        <f t="shared" si="19"/>
        <v>0.59410964937477262</v>
      </c>
      <c r="BA45" s="55">
        <f t="shared" si="20"/>
        <v>0.59370899238353181</v>
      </c>
      <c r="BB45" s="55">
        <f t="shared" si="21"/>
        <v>0.59107489726707985</v>
      </c>
      <c r="BC45" s="55">
        <f t="shared" si="22"/>
        <v>0.59630105118874099</v>
      </c>
      <c r="BD45" s="55">
        <f t="shared" si="23"/>
        <v>0.60087949153816289</v>
      </c>
      <c r="BE45" s="58">
        <f t="shared" si="24"/>
        <v>0.59281221513602211</v>
      </c>
      <c r="BF45" s="55">
        <f t="shared" si="25"/>
        <v>0.59207385462840423</v>
      </c>
    </row>
    <row r="46" spans="1:58" x14ac:dyDescent="0.25">
      <c r="A46" s="51">
        <v>6000</v>
      </c>
      <c r="B46" s="46">
        <f t="shared" ref="B46:Z46" si="65">ROUND(IF(($AE$3-$AF$3)/($AD$3-$AF$3)&gt;=0.7, B92*((($AD$3+$AE$3)/2-$AF$3)/50)^B$5,B92*((($AD$3-$AE$3)/LN(($AD$3-$AF$3)/($AE$3-$AF$3)))/((10)/LN(55/45)))^B$5),0)</f>
        <v>898</v>
      </c>
      <c r="C46" s="46">
        <f t="shared" si="65"/>
        <v>1147</v>
      </c>
      <c r="D46" s="46">
        <f t="shared" si="65"/>
        <v>1252</v>
      </c>
      <c r="E46" s="57">
        <f t="shared" si="65"/>
        <v>1498</v>
      </c>
      <c r="F46" s="46">
        <f t="shared" si="65"/>
        <v>1589</v>
      </c>
      <c r="G46" s="46">
        <f t="shared" si="65"/>
        <v>1641</v>
      </c>
      <c r="H46" s="46">
        <f t="shared" si="65"/>
        <v>2147</v>
      </c>
      <c r="I46" s="46">
        <f t="shared" si="65"/>
        <v>2376</v>
      </c>
      <c r="J46" s="57">
        <f t="shared" si="65"/>
        <v>2591</v>
      </c>
      <c r="K46" s="46">
        <f t="shared" si="65"/>
        <v>2791</v>
      </c>
      <c r="L46" s="46">
        <f t="shared" si="65"/>
        <v>2259</v>
      </c>
      <c r="M46" s="46">
        <f t="shared" si="65"/>
        <v>3002</v>
      </c>
      <c r="N46" s="46">
        <f t="shared" si="65"/>
        <v>3346</v>
      </c>
      <c r="O46" s="57">
        <f t="shared" si="65"/>
        <v>3555</v>
      </c>
      <c r="P46" s="46">
        <f t="shared" si="65"/>
        <v>3876</v>
      </c>
      <c r="Q46" s="46">
        <f t="shared" si="65"/>
        <v>1420</v>
      </c>
      <c r="R46" s="46">
        <f t="shared" si="65"/>
        <v>1872</v>
      </c>
      <c r="S46" s="46">
        <f t="shared" si="65"/>
        <v>2258</v>
      </c>
      <c r="T46" s="57">
        <f t="shared" si="65"/>
        <v>2581</v>
      </c>
      <c r="U46" s="46">
        <f t="shared" si="65"/>
        <v>2941</v>
      </c>
      <c r="V46" s="46">
        <f t="shared" si="65"/>
        <v>1910</v>
      </c>
      <c r="W46" s="46">
        <f t="shared" si="65"/>
        <v>2560</v>
      </c>
      <c r="X46" s="46">
        <f t="shared" si="65"/>
        <v>3024</v>
      </c>
      <c r="Y46" s="57">
        <f t="shared" si="65"/>
        <v>3653</v>
      </c>
      <c r="Z46" s="46">
        <f t="shared" si="65"/>
        <v>4298</v>
      </c>
      <c r="AG46" s="51">
        <v>6000</v>
      </c>
      <c r="AH46" s="55">
        <f t="shared" si="1"/>
        <v>0.58423413605889174</v>
      </c>
      <c r="AI46" s="55">
        <f t="shared" si="2"/>
        <v>0.58558949512689473</v>
      </c>
      <c r="AJ46" s="55">
        <f t="shared" si="3"/>
        <v>0.58656247218279001</v>
      </c>
      <c r="AK46" s="58">
        <f t="shared" si="4"/>
        <v>0.59529250002980427</v>
      </c>
      <c r="AL46" s="55">
        <f t="shared" si="5"/>
        <v>0.5952748885030279</v>
      </c>
      <c r="AM46" s="55">
        <f t="shared" si="6"/>
        <v>0.58688783146555656</v>
      </c>
      <c r="AN46" s="55">
        <f t="shared" si="7"/>
        <v>0.58747477511372581</v>
      </c>
      <c r="AO46" s="55">
        <f t="shared" si="8"/>
        <v>0.58751239438500347</v>
      </c>
      <c r="AP46" s="58">
        <f t="shared" si="9"/>
        <v>0.59057630765583824</v>
      </c>
      <c r="AQ46" s="55">
        <f t="shared" si="10"/>
        <v>0.59002475524859888</v>
      </c>
      <c r="AR46" s="55">
        <f t="shared" si="11"/>
        <v>0.58755445737694267</v>
      </c>
      <c r="AS46" s="55">
        <f t="shared" si="12"/>
        <v>0.58809182617008626</v>
      </c>
      <c r="AT46" s="55">
        <f t="shared" si="13"/>
        <v>0.58854983852697196</v>
      </c>
      <c r="AU46" s="58">
        <f t="shared" si="14"/>
        <v>0.58799449220349076</v>
      </c>
      <c r="AV46" s="55">
        <f t="shared" si="15"/>
        <v>0.58724647913464478</v>
      </c>
      <c r="AW46" s="55">
        <f t="shared" si="16"/>
        <v>0.58757810237100183</v>
      </c>
      <c r="AX46" s="55">
        <f t="shared" si="17"/>
        <v>0.59108447582300305</v>
      </c>
      <c r="AY46" s="55">
        <f t="shared" si="18"/>
        <v>0.59368792470838161</v>
      </c>
      <c r="AZ46" s="58">
        <f t="shared" si="19"/>
        <v>0.59401747760063872</v>
      </c>
      <c r="BA46" s="55">
        <f t="shared" si="20"/>
        <v>0.59353229413046815</v>
      </c>
      <c r="BB46" s="55">
        <f t="shared" si="21"/>
        <v>0.59094249139498001</v>
      </c>
      <c r="BC46" s="55">
        <f t="shared" si="22"/>
        <v>0.59625778366789373</v>
      </c>
      <c r="BD46" s="55">
        <f t="shared" si="23"/>
        <v>0.60095688074761888</v>
      </c>
      <c r="BE46" s="58">
        <f t="shared" si="24"/>
        <v>0.59277072851733481</v>
      </c>
      <c r="BF46" s="55">
        <f t="shared" si="25"/>
        <v>0.59206035764688381</v>
      </c>
    </row>
    <row r="47" spans="1:58" x14ac:dyDescent="0.25">
      <c r="AG47" s="48"/>
      <c r="AH47" s="59">
        <f>IF(AH21&lt;0.5,1,0)</f>
        <v>0</v>
      </c>
      <c r="AI47" s="59">
        <f t="shared" ref="AI47:BF47" si="66">IF(AI21&lt;0.5,1,0)</f>
        <v>0</v>
      </c>
      <c r="AJ47" s="59">
        <f t="shared" si="66"/>
        <v>0</v>
      </c>
      <c r="AK47" s="59">
        <f t="shared" si="66"/>
        <v>0</v>
      </c>
      <c r="AL47" s="59">
        <f t="shared" si="66"/>
        <v>0</v>
      </c>
      <c r="AM47" s="59">
        <f t="shared" si="66"/>
        <v>0</v>
      </c>
      <c r="AN47" s="59">
        <f t="shared" si="66"/>
        <v>0</v>
      </c>
      <c r="AO47" s="59">
        <f t="shared" si="66"/>
        <v>0</v>
      </c>
      <c r="AP47" s="59">
        <f t="shared" si="66"/>
        <v>0</v>
      </c>
      <c r="AQ47" s="59">
        <f t="shared" si="66"/>
        <v>0</v>
      </c>
      <c r="AR47" s="59">
        <f t="shared" si="66"/>
        <v>0</v>
      </c>
      <c r="AS47" s="59">
        <f t="shared" si="66"/>
        <v>0</v>
      </c>
      <c r="AT47" s="59">
        <f t="shared" si="66"/>
        <v>0</v>
      </c>
      <c r="AU47" s="59">
        <f t="shared" si="66"/>
        <v>0</v>
      </c>
      <c r="AV47" s="59">
        <f t="shared" si="66"/>
        <v>0</v>
      </c>
      <c r="AW47" s="59">
        <f t="shared" si="66"/>
        <v>0</v>
      </c>
      <c r="AX47" s="59">
        <f t="shared" si="66"/>
        <v>0</v>
      </c>
      <c r="AY47" s="59">
        <f t="shared" si="66"/>
        <v>0</v>
      </c>
      <c r="AZ47" s="59">
        <f t="shared" si="66"/>
        <v>0</v>
      </c>
      <c r="BA47" s="59">
        <f t="shared" si="66"/>
        <v>0</v>
      </c>
      <c r="BB47" s="59">
        <f t="shared" si="66"/>
        <v>0</v>
      </c>
      <c r="BC47" s="59">
        <f t="shared" si="66"/>
        <v>0</v>
      </c>
      <c r="BD47" s="59">
        <f t="shared" si="66"/>
        <v>0</v>
      </c>
      <c r="BE47" s="59">
        <f t="shared" si="66"/>
        <v>0</v>
      </c>
      <c r="BF47" s="59">
        <f t="shared" si="66"/>
        <v>0</v>
      </c>
    </row>
    <row r="48" spans="1:58" x14ac:dyDescent="0.25">
      <c r="A48" s="51" t="s">
        <v>39</v>
      </c>
      <c r="AB48" s="46"/>
      <c r="AG48" s="48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</row>
    <row r="49" spans="1:58" x14ac:dyDescent="0.25">
      <c r="A49" s="50" t="s">
        <v>0</v>
      </c>
      <c r="B49" s="71" t="s">
        <v>2</v>
      </c>
      <c r="C49" s="71"/>
      <c r="D49" s="71"/>
      <c r="E49" s="71"/>
      <c r="F49" s="71"/>
      <c r="G49" s="71" t="s">
        <v>8</v>
      </c>
      <c r="H49" s="71"/>
      <c r="I49" s="71"/>
      <c r="J49" s="71"/>
      <c r="K49" s="71"/>
      <c r="L49" s="71" t="s">
        <v>9</v>
      </c>
      <c r="M49" s="71"/>
      <c r="N49" s="71"/>
      <c r="O49" s="71"/>
      <c r="P49" s="71"/>
      <c r="Q49" s="71" t="s">
        <v>10</v>
      </c>
      <c r="R49" s="71"/>
      <c r="S49" s="71"/>
      <c r="T49" s="71"/>
      <c r="U49" s="71"/>
      <c r="V49" s="71" t="s">
        <v>11</v>
      </c>
      <c r="W49" s="71"/>
      <c r="X49" s="71"/>
      <c r="Y49" s="71"/>
      <c r="Z49" s="71"/>
      <c r="AB49" s="46"/>
      <c r="AG49" s="48" t="s">
        <v>48</v>
      </c>
      <c r="AH49" s="60" t="str">
        <f>'Dynamisk ydelsestabel'!C5</f>
        <v>RAT2</v>
      </c>
      <c r="AI49" s="60"/>
      <c r="AJ49" s="60"/>
      <c r="AK49" s="60"/>
      <c r="AL49" s="60"/>
      <c r="AM49" s="60" t="s">
        <v>50</v>
      </c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</row>
    <row r="50" spans="1:58" x14ac:dyDescent="0.25">
      <c r="A50" s="50" t="s">
        <v>12</v>
      </c>
      <c r="B50" s="52" t="s">
        <v>3</v>
      </c>
      <c r="C50" s="52" t="s">
        <v>4</v>
      </c>
      <c r="D50" s="52" t="s">
        <v>5</v>
      </c>
      <c r="E50" s="52" t="s">
        <v>6</v>
      </c>
      <c r="F50" s="52" t="s">
        <v>7</v>
      </c>
      <c r="G50" s="52" t="s">
        <v>3</v>
      </c>
      <c r="H50" s="52" t="s">
        <v>4</v>
      </c>
      <c r="I50" s="52" t="s">
        <v>5</v>
      </c>
      <c r="J50" s="52" t="s">
        <v>6</v>
      </c>
      <c r="K50" s="52" t="s">
        <v>7</v>
      </c>
      <c r="L50" s="52" t="s">
        <v>3</v>
      </c>
      <c r="M50" s="52" t="s">
        <v>4</v>
      </c>
      <c r="N50" s="52" t="s">
        <v>5</v>
      </c>
      <c r="O50" s="52" t="s">
        <v>6</v>
      </c>
      <c r="P50" s="52" t="s">
        <v>7</v>
      </c>
      <c r="Q50" s="52" t="s">
        <v>3</v>
      </c>
      <c r="R50" s="52" t="s">
        <v>4</v>
      </c>
      <c r="S50" s="52" t="s">
        <v>5</v>
      </c>
      <c r="T50" s="52" t="s">
        <v>6</v>
      </c>
      <c r="U50" s="52" t="s">
        <v>7</v>
      </c>
      <c r="V50" s="52" t="s">
        <v>3</v>
      </c>
      <c r="W50" s="52" t="s">
        <v>4</v>
      </c>
      <c r="X50" s="52" t="s">
        <v>5</v>
      </c>
      <c r="Y50" s="52" t="s">
        <v>6</v>
      </c>
      <c r="Z50" s="52" t="s">
        <v>7</v>
      </c>
      <c r="AB50" s="47" t="s">
        <v>17</v>
      </c>
      <c r="AH50" s="46">
        <v>32</v>
      </c>
      <c r="AI50" s="46">
        <v>57</v>
      </c>
      <c r="AJ50" s="46">
        <v>76</v>
      </c>
      <c r="AK50" s="46">
        <v>89</v>
      </c>
      <c r="AL50" s="46">
        <v>108</v>
      </c>
      <c r="AM50" s="46" t="s">
        <v>49</v>
      </c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</row>
    <row r="51" spans="1:58" x14ac:dyDescent="0.25">
      <c r="A51" s="50" t="s">
        <v>1</v>
      </c>
      <c r="B51" s="61">
        <v>1.3062</v>
      </c>
      <c r="C51" s="61">
        <v>1.2930999999999999</v>
      </c>
      <c r="D51" s="61">
        <v>1.2876000000000001</v>
      </c>
      <c r="E51" s="61">
        <v>1.2161999999999999</v>
      </c>
      <c r="F51" s="61">
        <v>1.2170000000000001</v>
      </c>
      <c r="G51" s="61">
        <v>1.2830999999999999</v>
      </c>
      <c r="H51" s="61">
        <v>1.2795000000000001</v>
      </c>
      <c r="I51" s="61">
        <v>1.278</v>
      </c>
      <c r="J51" s="61">
        <v>1.2537</v>
      </c>
      <c r="K51" s="61">
        <v>1.2581</v>
      </c>
      <c r="L51" s="61">
        <v>1.2787999999999999</v>
      </c>
      <c r="M51" s="61">
        <v>1.2736000000000001</v>
      </c>
      <c r="N51" s="61">
        <v>1.2710999999999999</v>
      </c>
      <c r="O51" s="61">
        <v>1.2745</v>
      </c>
      <c r="P51" s="61">
        <v>1.2810999999999999</v>
      </c>
      <c r="Q51" s="61">
        <v>1.2786</v>
      </c>
      <c r="R51" s="61">
        <v>1.2511000000000001</v>
      </c>
      <c r="S51" s="61">
        <v>1.2296</v>
      </c>
      <c r="T51" s="61">
        <v>1.2263999999999999</v>
      </c>
      <c r="U51" s="61">
        <v>1.2298</v>
      </c>
      <c r="V51" s="61">
        <v>1.2511000000000001</v>
      </c>
      <c r="W51" s="61">
        <v>1.2090000000000001</v>
      </c>
      <c r="X51" s="61">
        <v>1.1716</v>
      </c>
      <c r="Y51" s="61">
        <v>1.2364999999999999</v>
      </c>
      <c r="Z51" s="62">
        <v>1.2425999999999999</v>
      </c>
      <c r="AB51" s="47" t="s">
        <v>18</v>
      </c>
      <c r="AG51" s="48"/>
      <c r="AH51" s="46">
        <f>IF(OR($AH$49="RA1",$AH$49="HRA1"),AH47,IF(OR($AH$49="RAT2",$AH$49="HRAT2"),AM47,IF(OR($AH$49="RAT3",$AH$49="HRAT3"),AR47,IF(OR($AH$49="RAO2",$AH$49="HRAO2"),AW47,BB47))))</f>
        <v>0</v>
      </c>
      <c r="AI51" s="46">
        <f t="shared" ref="AI51:AL51" si="67">IF(OR($AH$49="RA1",$AH$49="HRA1"),AI47,IF(OR($AH$49="RAT2",$AH$49="HRAT2"),AN47,IF(OR($AH$49="RAT3",$AH$49="HRAT3"),AS47,IF(OR($AH$49="RAO2",$AH$49="HRAO2"),AX47,BC47))))</f>
        <v>0</v>
      </c>
      <c r="AJ51" s="46">
        <f t="shared" si="67"/>
        <v>0</v>
      </c>
      <c r="AK51" s="46">
        <f t="shared" si="67"/>
        <v>0</v>
      </c>
      <c r="AL51" s="46">
        <f t="shared" si="67"/>
        <v>0</v>
      </c>
      <c r="AM51" s="46">
        <f>SUM(AH51:AL51)</f>
        <v>0</v>
      </c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</row>
    <row r="52" spans="1:58" x14ac:dyDescent="0.25">
      <c r="A52" s="51">
        <v>500</v>
      </c>
      <c r="B52" s="63">
        <f>B99*$AC$58*B$93</f>
        <v>88.4</v>
      </c>
      <c r="C52" s="63">
        <f t="shared" ref="C52:Z52" si="68">C99*$AC$58*C$93</f>
        <v>112.45</v>
      </c>
      <c r="D52" s="63">
        <f t="shared" si="68"/>
        <v>122.2</v>
      </c>
      <c r="E52" s="63">
        <f t="shared" si="68"/>
        <v>123.5</v>
      </c>
      <c r="F52" s="63">
        <f t="shared" si="68"/>
        <v>126.75</v>
      </c>
      <c r="G52" s="63">
        <f t="shared" si="68"/>
        <v>141.70000000000002</v>
      </c>
      <c r="H52" s="63">
        <f t="shared" si="68"/>
        <v>185.25</v>
      </c>
      <c r="I52" s="63">
        <f t="shared" si="68"/>
        <v>204.75</v>
      </c>
      <c r="J52" s="63">
        <f t="shared" si="68"/>
        <v>222.3</v>
      </c>
      <c r="K52" s="63">
        <f t="shared" si="68"/>
        <v>239.20000000000002</v>
      </c>
      <c r="L52" s="63">
        <f t="shared" si="68"/>
        <v>194.35</v>
      </c>
      <c r="M52" s="63">
        <f t="shared" si="68"/>
        <v>258.7</v>
      </c>
      <c r="N52" s="63">
        <f t="shared" si="68"/>
        <v>287.95</v>
      </c>
      <c r="O52" s="63">
        <f t="shared" si="68"/>
        <v>306.15000000000003</v>
      </c>
      <c r="P52" s="63">
        <f t="shared" si="68"/>
        <v>334.1</v>
      </c>
      <c r="Q52" s="63">
        <f t="shared" si="68"/>
        <v>138.45000000000002</v>
      </c>
      <c r="R52" s="63">
        <f t="shared" si="68"/>
        <v>181.35</v>
      </c>
      <c r="S52" s="63">
        <f t="shared" si="68"/>
        <v>217.75</v>
      </c>
      <c r="T52" s="63">
        <f t="shared" si="68"/>
        <v>221</v>
      </c>
      <c r="U52" s="63">
        <f t="shared" si="68"/>
        <v>228.8</v>
      </c>
      <c r="V52" s="63">
        <f t="shared" si="68"/>
        <v>185.25</v>
      </c>
      <c r="W52" s="63">
        <f t="shared" si="68"/>
        <v>245.70000000000002</v>
      </c>
      <c r="X52" s="63">
        <f t="shared" si="68"/>
        <v>288.60000000000002</v>
      </c>
      <c r="Y52" s="63">
        <f t="shared" si="68"/>
        <v>291.85000000000002</v>
      </c>
      <c r="Z52" s="63">
        <f t="shared" si="68"/>
        <v>331.5</v>
      </c>
      <c r="AB52" s="47" t="s">
        <v>19</v>
      </c>
      <c r="AG52" s="48"/>
      <c r="AH52" s="46" t="str">
        <f>IF(AH51=1,"**","")</f>
        <v/>
      </c>
      <c r="AI52" s="46" t="str">
        <f>IF(AI51=1,"**","")</f>
        <v/>
      </c>
      <c r="AJ52" s="46" t="str">
        <f>IF(AJ51=1,"**","")</f>
        <v/>
      </c>
      <c r="AK52" s="46" t="str">
        <f>IF(AK51=1,"**","")</f>
        <v/>
      </c>
      <c r="AL52" s="46" t="str">
        <f>IF(AL51=1,"**","")</f>
        <v/>
      </c>
      <c r="AM52" s="46" t="str">
        <f>IF(AM51&gt;0,"**","")</f>
        <v/>
      </c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</row>
    <row r="53" spans="1:58" x14ac:dyDescent="0.25">
      <c r="A53" s="51">
        <v>600</v>
      </c>
      <c r="B53" s="63">
        <f t="shared" ref="B53:Z53" si="69">B100*$AC$58*B$93</f>
        <v>106.60000000000001</v>
      </c>
      <c r="C53" s="63">
        <f t="shared" si="69"/>
        <v>135.85</v>
      </c>
      <c r="D53" s="63">
        <f t="shared" si="69"/>
        <v>148.20000000000002</v>
      </c>
      <c r="E53" s="63">
        <f t="shared" si="69"/>
        <v>148.85</v>
      </c>
      <c r="F53" s="63">
        <f t="shared" si="69"/>
        <v>154.05000000000001</v>
      </c>
      <c r="G53" s="63">
        <f t="shared" si="69"/>
        <v>172.9</v>
      </c>
      <c r="H53" s="63">
        <f t="shared" si="69"/>
        <v>226.20000000000002</v>
      </c>
      <c r="I53" s="63">
        <f t="shared" si="69"/>
        <v>250.25</v>
      </c>
      <c r="J53" s="63">
        <f t="shared" si="69"/>
        <v>271.05</v>
      </c>
      <c r="K53" s="63">
        <f t="shared" si="69"/>
        <v>292.5</v>
      </c>
      <c r="L53" s="63">
        <f t="shared" si="69"/>
        <v>237.9</v>
      </c>
      <c r="M53" s="63">
        <f t="shared" si="69"/>
        <v>315.90000000000003</v>
      </c>
      <c r="N53" s="63">
        <f t="shared" si="69"/>
        <v>351.65000000000003</v>
      </c>
      <c r="O53" s="63">
        <f t="shared" si="69"/>
        <v>373.75</v>
      </c>
      <c r="P53" s="63">
        <f t="shared" si="69"/>
        <v>408.2</v>
      </c>
      <c r="Q53" s="63">
        <f t="shared" si="69"/>
        <v>167.70000000000002</v>
      </c>
      <c r="R53" s="63">
        <f t="shared" si="69"/>
        <v>219.70000000000002</v>
      </c>
      <c r="S53" s="63">
        <f t="shared" si="69"/>
        <v>263.90000000000003</v>
      </c>
      <c r="T53" s="63">
        <f t="shared" si="69"/>
        <v>263.25</v>
      </c>
      <c r="U53" s="63">
        <f t="shared" si="69"/>
        <v>280.8</v>
      </c>
      <c r="V53" s="63">
        <f t="shared" si="69"/>
        <v>224.25</v>
      </c>
      <c r="W53" s="63">
        <f t="shared" si="69"/>
        <v>297.7</v>
      </c>
      <c r="X53" s="63">
        <f t="shared" si="69"/>
        <v>349.05</v>
      </c>
      <c r="Y53" s="63">
        <f t="shared" si="69"/>
        <v>351.65000000000003</v>
      </c>
      <c r="Z53" s="63">
        <f t="shared" si="69"/>
        <v>407.55</v>
      </c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</row>
    <row r="54" spans="1:58" x14ac:dyDescent="0.25">
      <c r="A54" s="51">
        <v>700</v>
      </c>
      <c r="B54" s="63">
        <f t="shared" ref="B54:Z54" si="70">B101*$AC$58*B$93</f>
        <v>125.45</v>
      </c>
      <c r="C54" s="63">
        <f t="shared" si="70"/>
        <v>159.25</v>
      </c>
      <c r="D54" s="63">
        <f t="shared" si="70"/>
        <v>173.55</v>
      </c>
      <c r="E54" s="63">
        <f t="shared" si="70"/>
        <v>174.20000000000002</v>
      </c>
      <c r="F54" s="63">
        <f t="shared" si="70"/>
        <v>182</v>
      </c>
      <c r="G54" s="63">
        <f t="shared" si="70"/>
        <v>204.75</v>
      </c>
      <c r="H54" s="63">
        <f t="shared" si="70"/>
        <v>267.8</v>
      </c>
      <c r="I54" s="63">
        <f t="shared" si="70"/>
        <v>295.75</v>
      </c>
      <c r="J54" s="63">
        <f t="shared" si="70"/>
        <v>321.10000000000002</v>
      </c>
      <c r="K54" s="63">
        <f t="shared" si="70"/>
        <v>346.45</v>
      </c>
      <c r="L54" s="63">
        <f t="shared" si="70"/>
        <v>281.45</v>
      </c>
      <c r="M54" s="63">
        <f t="shared" si="70"/>
        <v>373.75</v>
      </c>
      <c r="N54" s="63">
        <f t="shared" si="70"/>
        <v>416</v>
      </c>
      <c r="O54" s="63">
        <f t="shared" si="70"/>
        <v>442.65000000000003</v>
      </c>
      <c r="P54" s="63">
        <f t="shared" si="70"/>
        <v>482.95</v>
      </c>
      <c r="Q54" s="63">
        <f t="shared" si="70"/>
        <v>196.95000000000002</v>
      </c>
      <c r="R54" s="63">
        <f t="shared" si="70"/>
        <v>258.05</v>
      </c>
      <c r="S54" s="63">
        <f t="shared" si="70"/>
        <v>310.05</v>
      </c>
      <c r="T54" s="63">
        <f t="shared" si="70"/>
        <v>306.15000000000003</v>
      </c>
      <c r="U54" s="63">
        <f t="shared" si="70"/>
        <v>334.1</v>
      </c>
      <c r="V54" s="63">
        <f t="shared" si="70"/>
        <v>263.25</v>
      </c>
      <c r="W54" s="63">
        <f t="shared" si="70"/>
        <v>349.7</v>
      </c>
      <c r="X54" s="63">
        <f t="shared" si="70"/>
        <v>409.5</v>
      </c>
      <c r="Y54" s="63">
        <f t="shared" si="70"/>
        <v>412.1</v>
      </c>
      <c r="Z54" s="63">
        <f t="shared" si="70"/>
        <v>485.55</v>
      </c>
      <c r="AB54" s="71" t="s">
        <v>31</v>
      </c>
      <c r="AC54" s="71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</row>
    <row r="55" spans="1:58" x14ac:dyDescent="0.25">
      <c r="A55" s="51">
        <v>800</v>
      </c>
      <c r="B55" s="63">
        <f t="shared" ref="B55:Z55" si="71">B102*$AC$58*B$93</f>
        <v>143.65</v>
      </c>
      <c r="C55" s="63">
        <f t="shared" si="71"/>
        <v>183.3</v>
      </c>
      <c r="D55" s="63">
        <f t="shared" si="71"/>
        <v>200.20000000000002</v>
      </c>
      <c r="E55" s="63">
        <f t="shared" si="71"/>
        <v>200.85</v>
      </c>
      <c r="F55" s="63">
        <f t="shared" si="71"/>
        <v>210.6</v>
      </c>
      <c r="G55" s="63">
        <f t="shared" si="71"/>
        <v>236.6</v>
      </c>
      <c r="H55" s="63">
        <f t="shared" si="71"/>
        <v>309.40000000000003</v>
      </c>
      <c r="I55" s="63">
        <f t="shared" si="71"/>
        <v>342.55</v>
      </c>
      <c r="J55" s="63">
        <f t="shared" si="71"/>
        <v>371.8</v>
      </c>
      <c r="K55" s="63">
        <f t="shared" si="71"/>
        <v>400.40000000000003</v>
      </c>
      <c r="L55" s="63">
        <f t="shared" si="71"/>
        <v>325.65000000000003</v>
      </c>
      <c r="M55" s="63">
        <f t="shared" si="71"/>
        <v>432.25</v>
      </c>
      <c r="N55" s="63">
        <f t="shared" si="71"/>
        <v>481.65000000000003</v>
      </c>
      <c r="O55" s="63">
        <f t="shared" si="71"/>
        <v>512.20000000000005</v>
      </c>
      <c r="P55" s="63">
        <f t="shared" si="71"/>
        <v>559</v>
      </c>
      <c r="Q55" s="63">
        <f t="shared" si="71"/>
        <v>226.20000000000002</v>
      </c>
      <c r="R55" s="63">
        <f t="shared" si="71"/>
        <v>296.40000000000003</v>
      </c>
      <c r="S55" s="63">
        <f t="shared" si="71"/>
        <v>356.2</v>
      </c>
      <c r="T55" s="63">
        <f t="shared" si="71"/>
        <v>351</v>
      </c>
      <c r="U55" s="63">
        <f t="shared" si="71"/>
        <v>388.7</v>
      </c>
      <c r="V55" s="63">
        <f t="shared" si="71"/>
        <v>302.90000000000003</v>
      </c>
      <c r="W55" s="63">
        <f t="shared" si="71"/>
        <v>401.7</v>
      </c>
      <c r="X55" s="63">
        <f t="shared" si="71"/>
        <v>471.25</v>
      </c>
      <c r="Y55" s="63">
        <f t="shared" si="71"/>
        <v>479.7</v>
      </c>
      <c r="Z55" s="63">
        <f t="shared" si="71"/>
        <v>564.85</v>
      </c>
      <c r="AB55" s="47" t="s">
        <v>32</v>
      </c>
      <c r="AC55" s="46">
        <f>IF('Dynamisk ydelsestabel'!C6='Dynamisk ydelsestabel'!Y5,0.9,1)</f>
        <v>1</v>
      </c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</row>
    <row r="56" spans="1:58" x14ac:dyDescent="0.25">
      <c r="A56" s="51">
        <v>900</v>
      </c>
      <c r="B56" s="63">
        <f t="shared" ref="B56:Z56" si="72">B103*$AC$58*B$93</f>
        <v>163.15</v>
      </c>
      <c r="C56" s="63">
        <f t="shared" si="72"/>
        <v>207.35</v>
      </c>
      <c r="D56" s="63">
        <f t="shared" si="72"/>
        <v>226.20000000000002</v>
      </c>
      <c r="E56" s="63">
        <f t="shared" si="72"/>
        <v>228.15</v>
      </c>
      <c r="F56" s="63">
        <f t="shared" si="72"/>
        <v>239.85</v>
      </c>
      <c r="G56" s="63">
        <f t="shared" si="72"/>
        <v>269.75</v>
      </c>
      <c r="H56" s="63">
        <f t="shared" si="72"/>
        <v>352.3</v>
      </c>
      <c r="I56" s="63">
        <f t="shared" si="72"/>
        <v>390</v>
      </c>
      <c r="J56" s="63">
        <f t="shared" si="72"/>
        <v>422.5</v>
      </c>
      <c r="K56" s="63">
        <f t="shared" si="72"/>
        <v>455.65000000000003</v>
      </c>
      <c r="L56" s="63">
        <f t="shared" si="72"/>
        <v>370.5</v>
      </c>
      <c r="M56" s="63">
        <f t="shared" si="72"/>
        <v>492.05</v>
      </c>
      <c r="N56" s="63">
        <f t="shared" si="72"/>
        <v>547.95000000000005</v>
      </c>
      <c r="O56" s="63">
        <f t="shared" si="72"/>
        <v>582.4</v>
      </c>
      <c r="P56" s="63">
        <f t="shared" si="72"/>
        <v>635.70000000000005</v>
      </c>
      <c r="Q56" s="63">
        <f t="shared" si="72"/>
        <v>256.10000000000002</v>
      </c>
      <c r="R56" s="63">
        <f t="shared" si="72"/>
        <v>335.40000000000003</v>
      </c>
      <c r="S56" s="63">
        <f t="shared" si="72"/>
        <v>403</v>
      </c>
      <c r="T56" s="63">
        <f t="shared" si="72"/>
        <v>396.5</v>
      </c>
      <c r="U56" s="63">
        <f t="shared" si="72"/>
        <v>443.3</v>
      </c>
      <c r="V56" s="63">
        <f t="shared" si="72"/>
        <v>342.55</v>
      </c>
      <c r="W56" s="63">
        <f t="shared" si="72"/>
        <v>455</v>
      </c>
      <c r="X56" s="63">
        <f t="shared" si="72"/>
        <v>533</v>
      </c>
      <c r="Y56" s="63">
        <f t="shared" si="72"/>
        <v>548.6</v>
      </c>
      <c r="Z56" s="63">
        <f t="shared" si="72"/>
        <v>646.1</v>
      </c>
      <c r="AB56" s="47" t="s">
        <v>33</v>
      </c>
      <c r="AC56" s="46">
        <f>IF('Dynamisk ydelsestabel'!C6='Dynamisk ydelsestabel'!Y6,1-0.35,1)</f>
        <v>0.65</v>
      </c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</row>
    <row r="57" spans="1:58" x14ac:dyDescent="0.25">
      <c r="A57" s="51">
        <v>1000</v>
      </c>
      <c r="B57" s="63">
        <f t="shared" ref="B57:Z57" si="73">B104*$AC$58*B$93</f>
        <v>182</v>
      </c>
      <c r="C57" s="63">
        <f t="shared" si="73"/>
        <v>231.4</v>
      </c>
      <c r="D57" s="63">
        <f t="shared" si="73"/>
        <v>252.20000000000002</v>
      </c>
      <c r="E57" s="63">
        <f t="shared" si="73"/>
        <v>255.45000000000002</v>
      </c>
      <c r="F57" s="63">
        <f t="shared" si="73"/>
        <v>269.75</v>
      </c>
      <c r="G57" s="63">
        <f t="shared" si="73"/>
        <v>302.25</v>
      </c>
      <c r="H57" s="63">
        <f t="shared" si="73"/>
        <v>395.2</v>
      </c>
      <c r="I57" s="63">
        <f t="shared" si="73"/>
        <v>437.45</v>
      </c>
      <c r="J57" s="63">
        <f t="shared" si="73"/>
        <v>474.5</v>
      </c>
      <c r="K57" s="63">
        <f t="shared" si="73"/>
        <v>511.55</v>
      </c>
      <c r="L57" s="63">
        <f t="shared" si="73"/>
        <v>416</v>
      </c>
      <c r="M57" s="63">
        <f t="shared" si="73"/>
        <v>551.85</v>
      </c>
      <c r="N57" s="63">
        <f t="shared" si="73"/>
        <v>614.9</v>
      </c>
      <c r="O57" s="63">
        <f t="shared" si="73"/>
        <v>653.9</v>
      </c>
      <c r="P57" s="63">
        <f t="shared" si="73"/>
        <v>713.7</v>
      </c>
      <c r="Q57" s="63">
        <f t="shared" si="73"/>
        <v>286</v>
      </c>
      <c r="R57" s="63">
        <f t="shared" si="73"/>
        <v>374.40000000000003</v>
      </c>
      <c r="S57" s="63">
        <f t="shared" si="73"/>
        <v>449.8</v>
      </c>
      <c r="T57" s="63">
        <f t="shared" si="73"/>
        <v>442.65000000000003</v>
      </c>
      <c r="U57" s="63">
        <f t="shared" si="73"/>
        <v>499.20000000000005</v>
      </c>
      <c r="V57" s="63">
        <f t="shared" si="73"/>
        <v>382.2</v>
      </c>
      <c r="W57" s="63">
        <f t="shared" si="73"/>
        <v>507.65000000000003</v>
      </c>
      <c r="X57" s="63">
        <f t="shared" si="73"/>
        <v>594.75</v>
      </c>
      <c r="Y57" s="63">
        <f t="shared" si="73"/>
        <v>618.15</v>
      </c>
      <c r="Z57" s="63">
        <f t="shared" si="73"/>
        <v>728</v>
      </c>
      <c r="AB57" s="47" t="s">
        <v>34</v>
      </c>
      <c r="AC57" s="46">
        <f>IF(OR('Dynamisk ydelsestabel'!C4='Dynamisk ydelsestabel'!X5,'Dynamisk ydelsestabel'!C4='Dynamisk ydelsestabel'!X7),1-0.3,1)</f>
        <v>1</v>
      </c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</row>
    <row r="58" spans="1:58" x14ac:dyDescent="0.25">
      <c r="A58" s="51">
        <v>1100</v>
      </c>
      <c r="B58" s="63">
        <f t="shared" ref="B58:Z58" si="74">B105*$AC$58*B$93</f>
        <v>200.85</v>
      </c>
      <c r="C58" s="63">
        <f t="shared" si="74"/>
        <v>256.10000000000002</v>
      </c>
      <c r="D58" s="63">
        <f t="shared" si="74"/>
        <v>278.85000000000002</v>
      </c>
      <c r="E58" s="63">
        <f t="shared" si="74"/>
        <v>283.40000000000003</v>
      </c>
      <c r="F58" s="63">
        <f t="shared" si="74"/>
        <v>299.65000000000003</v>
      </c>
      <c r="G58" s="63">
        <f t="shared" si="74"/>
        <v>335.40000000000003</v>
      </c>
      <c r="H58" s="63">
        <f t="shared" si="74"/>
        <v>438.75</v>
      </c>
      <c r="I58" s="63">
        <f t="shared" si="74"/>
        <v>485.55</v>
      </c>
      <c r="J58" s="63">
        <f t="shared" si="74"/>
        <v>526.5</v>
      </c>
      <c r="K58" s="63">
        <f t="shared" si="74"/>
        <v>568.1</v>
      </c>
      <c r="L58" s="63">
        <f t="shared" si="74"/>
        <v>461.5</v>
      </c>
      <c r="M58" s="63">
        <f t="shared" si="74"/>
        <v>612.95000000000005</v>
      </c>
      <c r="N58" s="63">
        <f t="shared" si="74"/>
        <v>682.5</v>
      </c>
      <c r="O58" s="63">
        <f t="shared" si="74"/>
        <v>725.4</v>
      </c>
      <c r="P58" s="63">
        <f t="shared" si="74"/>
        <v>792.35</v>
      </c>
      <c r="Q58" s="63">
        <f t="shared" si="74"/>
        <v>315.90000000000003</v>
      </c>
      <c r="R58" s="63">
        <f t="shared" si="74"/>
        <v>414.05</v>
      </c>
      <c r="S58" s="63">
        <f t="shared" si="74"/>
        <v>496.6</v>
      </c>
      <c r="T58" s="63">
        <f t="shared" si="74"/>
        <v>490.75</v>
      </c>
      <c r="U58" s="63">
        <f t="shared" si="74"/>
        <v>555.75</v>
      </c>
      <c r="V58" s="63">
        <f t="shared" si="74"/>
        <v>422.5</v>
      </c>
      <c r="W58" s="63">
        <f t="shared" si="74"/>
        <v>560.95000000000005</v>
      </c>
      <c r="X58" s="63">
        <f t="shared" si="74"/>
        <v>657.15</v>
      </c>
      <c r="Y58" s="63">
        <f t="shared" si="74"/>
        <v>689</v>
      </c>
      <c r="Z58" s="63">
        <f t="shared" si="74"/>
        <v>811.85</v>
      </c>
      <c r="AB58" s="49" t="s">
        <v>38</v>
      </c>
      <c r="AC58" s="51">
        <f>AC55*AC56*AC57</f>
        <v>0.65</v>
      </c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</row>
    <row r="59" spans="1:58" x14ac:dyDescent="0.25">
      <c r="A59" s="51">
        <v>1200</v>
      </c>
      <c r="B59" s="63">
        <f t="shared" ref="B59:Z59" si="75">B106*$AC$58*B$93</f>
        <v>219.70000000000002</v>
      </c>
      <c r="C59" s="63">
        <f t="shared" si="75"/>
        <v>280.15000000000003</v>
      </c>
      <c r="D59" s="63">
        <f t="shared" si="75"/>
        <v>305.5</v>
      </c>
      <c r="E59" s="63">
        <f t="shared" si="75"/>
        <v>312</v>
      </c>
      <c r="F59" s="63">
        <f t="shared" si="75"/>
        <v>330.2</v>
      </c>
      <c r="G59" s="63">
        <f t="shared" si="75"/>
        <v>369.2</v>
      </c>
      <c r="H59" s="63">
        <f t="shared" si="75"/>
        <v>482.95</v>
      </c>
      <c r="I59" s="63">
        <f t="shared" si="75"/>
        <v>534.30000000000007</v>
      </c>
      <c r="J59" s="63">
        <f t="shared" si="75"/>
        <v>579.15</v>
      </c>
      <c r="K59" s="63">
        <f t="shared" si="75"/>
        <v>624.65</v>
      </c>
      <c r="L59" s="63">
        <f t="shared" si="75"/>
        <v>507.65000000000003</v>
      </c>
      <c r="M59" s="63">
        <f t="shared" si="75"/>
        <v>674.05000000000007</v>
      </c>
      <c r="N59" s="63">
        <f t="shared" si="75"/>
        <v>750.75</v>
      </c>
      <c r="O59" s="63">
        <f t="shared" si="75"/>
        <v>798.2</v>
      </c>
      <c r="P59" s="63">
        <f t="shared" si="75"/>
        <v>871.65</v>
      </c>
      <c r="Q59" s="63">
        <f t="shared" si="75"/>
        <v>345.8</v>
      </c>
      <c r="R59" s="63">
        <f t="shared" si="75"/>
        <v>453.05</v>
      </c>
      <c r="S59" s="63">
        <f t="shared" si="75"/>
        <v>544.05000000000007</v>
      </c>
      <c r="T59" s="63">
        <f t="shared" si="75"/>
        <v>538.85</v>
      </c>
      <c r="U59" s="63">
        <f t="shared" si="75"/>
        <v>612.95000000000005</v>
      </c>
      <c r="V59" s="63">
        <f t="shared" si="75"/>
        <v>462.15000000000003</v>
      </c>
      <c r="W59" s="63">
        <f t="shared" si="75"/>
        <v>614.25</v>
      </c>
      <c r="X59" s="63">
        <f t="shared" si="75"/>
        <v>719.55000000000007</v>
      </c>
      <c r="Y59" s="63">
        <f t="shared" si="75"/>
        <v>760.5</v>
      </c>
      <c r="Z59" s="63">
        <f t="shared" si="75"/>
        <v>896.35</v>
      </c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</row>
    <row r="60" spans="1:58" x14ac:dyDescent="0.25">
      <c r="A60" s="51">
        <v>1300</v>
      </c>
      <c r="B60" s="63">
        <f t="shared" ref="B60:Z60" si="76">B107*$AC$58*B$93</f>
        <v>239.20000000000002</v>
      </c>
      <c r="C60" s="63">
        <f t="shared" si="76"/>
        <v>304.85000000000002</v>
      </c>
      <c r="D60" s="63">
        <f t="shared" si="76"/>
        <v>332.15000000000003</v>
      </c>
      <c r="E60" s="63">
        <f t="shared" si="76"/>
        <v>340.6</v>
      </c>
      <c r="F60" s="63">
        <f t="shared" si="76"/>
        <v>361.40000000000003</v>
      </c>
      <c r="G60" s="63">
        <f t="shared" si="76"/>
        <v>403</v>
      </c>
      <c r="H60" s="63">
        <f t="shared" si="76"/>
        <v>527.15</v>
      </c>
      <c r="I60" s="63">
        <f t="shared" si="76"/>
        <v>583.05000000000007</v>
      </c>
      <c r="J60" s="63">
        <f t="shared" si="76"/>
        <v>632.45000000000005</v>
      </c>
      <c r="K60" s="63">
        <f t="shared" si="76"/>
        <v>681.85</v>
      </c>
      <c r="L60" s="63">
        <f t="shared" si="76"/>
        <v>554.45000000000005</v>
      </c>
      <c r="M60" s="63">
        <f t="shared" si="76"/>
        <v>735.80000000000007</v>
      </c>
      <c r="N60" s="63">
        <f t="shared" si="76"/>
        <v>819.65</v>
      </c>
      <c r="O60" s="63">
        <f t="shared" si="76"/>
        <v>871.65</v>
      </c>
      <c r="P60" s="63">
        <f t="shared" si="76"/>
        <v>951.6</v>
      </c>
      <c r="Q60" s="63">
        <f t="shared" si="76"/>
        <v>375.7</v>
      </c>
      <c r="R60" s="63">
        <f t="shared" si="76"/>
        <v>492.7</v>
      </c>
      <c r="S60" s="63">
        <f t="shared" si="76"/>
        <v>591.5</v>
      </c>
      <c r="T60" s="63">
        <f t="shared" si="76"/>
        <v>588.25</v>
      </c>
      <c r="U60" s="63">
        <f t="shared" si="76"/>
        <v>670.80000000000007</v>
      </c>
      <c r="V60" s="63">
        <f t="shared" si="76"/>
        <v>502.45000000000005</v>
      </c>
      <c r="W60" s="63">
        <f t="shared" si="76"/>
        <v>667.55000000000007</v>
      </c>
      <c r="X60" s="63">
        <f t="shared" si="76"/>
        <v>782.6</v>
      </c>
      <c r="Y60" s="63">
        <f t="shared" si="76"/>
        <v>833.30000000000007</v>
      </c>
      <c r="Z60" s="63">
        <f t="shared" si="76"/>
        <v>981.5</v>
      </c>
      <c r="AB60" s="47" t="s">
        <v>35</v>
      </c>
      <c r="AC60" s="46" t="str">
        <f>IF(OR('Dynamisk ydelsestabel'!C4='Dynamisk ydelsestabel'!X6,'Dynamisk ydelsestabel'!C4='Dynamisk ydelsestabel'!X7),"yes","no")</f>
        <v>no</v>
      </c>
      <c r="AD60" s="47" t="s">
        <v>37</v>
      </c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</row>
    <row r="61" spans="1:58" x14ac:dyDescent="0.25">
      <c r="A61" s="51">
        <v>1400</v>
      </c>
      <c r="B61" s="63">
        <f t="shared" ref="B61:Z61" si="77">B108*$AC$58*B$93</f>
        <v>258.7</v>
      </c>
      <c r="C61" s="63">
        <f t="shared" si="77"/>
        <v>329.55</v>
      </c>
      <c r="D61" s="63">
        <f t="shared" si="77"/>
        <v>358.8</v>
      </c>
      <c r="E61" s="63">
        <f t="shared" si="77"/>
        <v>369.85</v>
      </c>
      <c r="F61" s="63">
        <f t="shared" si="77"/>
        <v>392.6</v>
      </c>
      <c r="G61" s="63">
        <f t="shared" si="77"/>
        <v>437.45</v>
      </c>
      <c r="H61" s="63">
        <f t="shared" si="77"/>
        <v>571.35</v>
      </c>
      <c r="I61" s="63">
        <f t="shared" si="77"/>
        <v>632.45000000000005</v>
      </c>
      <c r="J61" s="63">
        <f t="shared" si="77"/>
        <v>685.75</v>
      </c>
      <c r="K61" s="63">
        <f t="shared" si="77"/>
        <v>739.7</v>
      </c>
      <c r="L61" s="63">
        <f t="shared" si="77"/>
        <v>601.25</v>
      </c>
      <c r="M61" s="63">
        <f t="shared" si="77"/>
        <v>798.2</v>
      </c>
      <c r="N61" s="63">
        <f t="shared" si="77"/>
        <v>888.55000000000007</v>
      </c>
      <c r="O61" s="63">
        <f t="shared" si="77"/>
        <v>945.1</v>
      </c>
      <c r="P61" s="63">
        <f t="shared" si="77"/>
        <v>1031.55</v>
      </c>
      <c r="Q61" s="63">
        <f t="shared" si="77"/>
        <v>406.25</v>
      </c>
      <c r="R61" s="63">
        <f t="shared" si="77"/>
        <v>532.35</v>
      </c>
      <c r="S61" s="63">
        <f t="shared" si="77"/>
        <v>638.95000000000005</v>
      </c>
      <c r="T61" s="63">
        <f t="shared" si="77"/>
        <v>638.95000000000005</v>
      </c>
      <c r="U61" s="63">
        <f t="shared" si="77"/>
        <v>729.30000000000007</v>
      </c>
      <c r="V61" s="63">
        <f t="shared" si="77"/>
        <v>543.4</v>
      </c>
      <c r="W61" s="63">
        <f t="shared" si="77"/>
        <v>721.5</v>
      </c>
      <c r="X61" s="63">
        <f t="shared" si="77"/>
        <v>845.65</v>
      </c>
      <c r="Y61" s="63">
        <f t="shared" si="77"/>
        <v>906.1</v>
      </c>
      <c r="Z61" s="63">
        <f t="shared" si="77"/>
        <v>1067.95</v>
      </c>
      <c r="AB61" s="49" t="s">
        <v>30</v>
      </c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</row>
    <row r="62" spans="1:58" x14ac:dyDescent="0.25">
      <c r="A62" s="51">
        <v>1500</v>
      </c>
      <c r="B62" s="63">
        <f t="shared" ref="B62:Z62" si="78">B109*$AC$58*B$93</f>
        <v>277.55</v>
      </c>
      <c r="C62" s="63">
        <f t="shared" si="78"/>
        <v>353.6</v>
      </c>
      <c r="D62" s="63">
        <f t="shared" si="78"/>
        <v>385.45</v>
      </c>
      <c r="E62" s="63">
        <f t="shared" si="78"/>
        <v>399.75</v>
      </c>
      <c r="F62" s="63">
        <f t="shared" si="78"/>
        <v>424.45</v>
      </c>
      <c r="G62" s="63">
        <f t="shared" si="78"/>
        <v>471.25</v>
      </c>
      <c r="H62" s="63">
        <f t="shared" si="78"/>
        <v>616.20000000000005</v>
      </c>
      <c r="I62" s="63">
        <f t="shared" si="78"/>
        <v>681.85</v>
      </c>
      <c r="J62" s="63">
        <f t="shared" si="78"/>
        <v>739.7</v>
      </c>
      <c r="K62" s="63">
        <f t="shared" si="78"/>
        <v>797.55000000000007</v>
      </c>
      <c r="L62" s="63">
        <f t="shared" si="78"/>
        <v>648.05000000000007</v>
      </c>
      <c r="M62" s="63">
        <f t="shared" si="78"/>
        <v>860.6</v>
      </c>
      <c r="N62" s="63">
        <f t="shared" si="78"/>
        <v>958.75</v>
      </c>
      <c r="O62" s="63">
        <f t="shared" si="78"/>
        <v>1019.2</v>
      </c>
      <c r="P62" s="63">
        <f t="shared" si="78"/>
        <v>1112.8</v>
      </c>
      <c r="Q62" s="63">
        <f t="shared" si="78"/>
        <v>436.8</v>
      </c>
      <c r="R62" s="63">
        <f t="shared" si="78"/>
        <v>572</v>
      </c>
      <c r="S62" s="63">
        <f t="shared" si="78"/>
        <v>687.05000000000007</v>
      </c>
      <c r="T62" s="63">
        <f t="shared" si="78"/>
        <v>689.65</v>
      </c>
      <c r="U62" s="63">
        <f t="shared" si="78"/>
        <v>787.80000000000007</v>
      </c>
      <c r="V62" s="63">
        <f t="shared" si="78"/>
        <v>583.70000000000005</v>
      </c>
      <c r="W62" s="63">
        <f t="shared" si="78"/>
        <v>775.45</v>
      </c>
      <c r="X62" s="63">
        <f t="shared" si="78"/>
        <v>908.7</v>
      </c>
      <c r="Y62" s="63">
        <f t="shared" si="78"/>
        <v>980.2</v>
      </c>
      <c r="Z62" s="63">
        <f t="shared" si="78"/>
        <v>1155.05</v>
      </c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</row>
    <row r="63" spans="1:58" x14ac:dyDescent="0.25">
      <c r="A63" s="51">
        <v>1600</v>
      </c>
      <c r="B63" s="63">
        <f t="shared" ref="B63:Z63" si="79">B110*$AC$58*B$93</f>
        <v>297.05</v>
      </c>
      <c r="C63" s="63">
        <f t="shared" si="79"/>
        <v>378.3</v>
      </c>
      <c r="D63" s="63">
        <f t="shared" si="79"/>
        <v>412.75</v>
      </c>
      <c r="E63" s="63">
        <f t="shared" si="79"/>
        <v>429.65000000000003</v>
      </c>
      <c r="F63" s="63">
        <f t="shared" si="79"/>
        <v>456.3</v>
      </c>
      <c r="G63" s="63">
        <f t="shared" si="79"/>
        <v>505.70000000000005</v>
      </c>
      <c r="H63" s="63">
        <f t="shared" si="79"/>
        <v>661.05000000000007</v>
      </c>
      <c r="I63" s="63">
        <f t="shared" si="79"/>
        <v>731.9</v>
      </c>
      <c r="J63" s="63">
        <f t="shared" si="79"/>
        <v>793.65</v>
      </c>
      <c r="K63" s="63">
        <f t="shared" si="79"/>
        <v>856.05000000000007</v>
      </c>
      <c r="L63" s="63">
        <f t="shared" si="79"/>
        <v>695.5</v>
      </c>
      <c r="M63" s="63">
        <f t="shared" si="79"/>
        <v>923.65</v>
      </c>
      <c r="N63" s="63">
        <f t="shared" si="79"/>
        <v>1028.95</v>
      </c>
      <c r="O63" s="63">
        <f t="shared" si="79"/>
        <v>1093.95</v>
      </c>
      <c r="P63" s="63">
        <f t="shared" si="79"/>
        <v>1194.05</v>
      </c>
      <c r="Q63" s="63">
        <f t="shared" si="79"/>
        <v>467.35</v>
      </c>
      <c r="R63" s="63">
        <f t="shared" si="79"/>
        <v>612.30000000000007</v>
      </c>
      <c r="S63" s="63">
        <f t="shared" si="79"/>
        <v>735.15</v>
      </c>
      <c r="T63" s="63">
        <f t="shared" si="79"/>
        <v>741.65</v>
      </c>
      <c r="U63" s="63">
        <f t="shared" si="79"/>
        <v>847.6</v>
      </c>
      <c r="V63" s="63">
        <f t="shared" si="79"/>
        <v>624.65</v>
      </c>
      <c r="W63" s="63">
        <f t="shared" si="79"/>
        <v>829.4</v>
      </c>
      <c r="X63" s="63">
        <f t="shared" si="79"/>
        <v>972.4</v>
      </c>
      <c r="Y63" s="63">
        <f t="shared" si="79"/>
        <v>1054.95</v>
      </c>
      <c r="Z63" s="63">
        <f t="shared" si="79"/>
        <v>1242.8</v>
      </c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</row>
    <row r="64" spans="1:58" x14ac:dyDescent="0.25">
      <c r="A64" s="51">
        <v>1700</v>
      </c>
      <c r="B64" s="63">
        <f t="shared" ref="B64:Z64" si="80">B111*$AC$58*B$93</f>
        <v>316.55</v>
      </c>
      <c r="C64" s="63">
        <f t="shared" si="80"/>
        <v>403.65000000000003</v>
      </c>
      <c r="D64" s="63">
        <f t="shared" si="80"/>
        <v>439.40000000000003</v>
      </c>
      <c r="E64" s="63">
        <f t="shared" si="80"/>
        <v>460.2</v>
      </c>
      <c r="F64" s="63">
        <f t="shared" si="80"/>
        <v>488.8</v>
      </c>
      <c r="G64" s="63">
        <f t="shared" si="80"/>
        <v>540.80000000000007</v>
      </c>
      <c r="H64" s="63">
        <f t="shared" si="80"/>
        <v>706.55000000000007</v>
      </c>
      <c r="I64" s="63">
        <f t="shared" si="80"/>
        <v>781.95</v>
      </c>
      <c r="J64" s="63">
        <f t="shared" si="80"/>
        <v>848.25</v>
      </c>
      <c r="K64" s="63">
        <f t="shared" si="80"/>
        <v>914.55000000000007</v>
      </c>
      <c r="L64" s="63">
        <f t="shared" si="80"/>
        <v>743.6</v>
      </c>
      <c r="M64" s="63">
        <f t="shared" si="80"/>
        <v>987.35</v>
      </c>
      <c r="N64" s="63">
        <f t="shared" si="80"/>
        <v>1099.1500000000001</v>
      </c>
      <c r="O64" s="63">
        <f t="shared" si="80"/>
        <v>1168.7</v>
      </c>
      <c r="P64" s="63">
        <f t="shared" si="80"/>
        <v>1275.95</v>
      </c>
      <c r="Q64" s="63">
        <f t="shared" si="80"/>
        <v>497.90000000000003</v>
      </c>
      <c r="R64" s="63">
        <f t="shared" si="80"/>
        <v>651.95000000000005</v>
      </c>
      <c r="S64" s="63">
        <f t="shared" si="80"/>
        <v>783.25</v>
      </c>
      <c r="T64" s="63">
        <f t="shared" si="80"/>
        <v>793.65</v>
      </c>
      <c r="U64" s="63">
        <f t="shared" si="80"/>
        <v>908.05000000000007</v>
      </c>
      <c r="V64" s="63">
        <f t="shared" si="80"/>
        <v>665.6</v>
      </c>
      <c r="W64" s="63">
        <f t="shared" si="80"/>
        <v>884</v>
      </c>
      <c r="X64" s="63">
        <f t="shared" si="80"/>
        <v>1036.1000000000001</v>
      </c>
      <c r="Y64" s="63">
        <f t="shared" si="80"/>
        <v>1130.3500000000001</v>
      </c>
      <c r="Z64" s="63">
        <f t="shared" si="80"/>
        <v>1331.2</v>
      </c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</row>
    <row r="65" spans="1:58" x14ac:dyDescent="0.25">
      <c r="A65" s="51">
        <v>1800</v>
      </c>
      <c r="B65" s="63">
        <f t="shared" ref="B65:Z65" si="81">B112*$AC$58*B$93</f>
        <v>336.05</v>
      </c>
      <c r="C65" s="63">
        <f t="shared" si="81"/>
        <v>428.35</v>
      </c>
      <c r="D65" s="63">
        <f t="shared" si="81"/>
        <v>466.7</v>
      </c>
      <c r="E65" s="63">
        <f t="shared" si="81"/>
        <v>491.40000000000003</v>
      </c>
      <c r="F65" s="63">
        <f t="shared" si="81"/>
        <v>521.30000000000007</v>
      </c>
      <c r="G65" s="63">
        <f t="shared" si="81"/>
        <v>575.9</v>
      </c>
      <c r="H65" s="63">
        <f t="shared" si="81"/>
        <v>752.7</v>
      </c>
      <c r="I65" s="63">
        <f t="shared" si="81"/>
        <v>832.65</v>
      </c>
      <c r="J65" s="63">
        <f t="shared" si="81"/>
        <v>902.85</v>
      </c>
      <c r="K65" s="63">
        <f t="shared" si="81"/>
        <v>973.7</v>
      </c>
      <c r="L65" s="63">
        <f t="shared" si="81"/>
        <v>791.7</v>
      </c>
      <c r="M65" s="63">
        <f t="shared" si="81"/>
        <v>1051.05</v>
      </c>
      <c r="N65" s="63">
        <f t="shared" si="81"/>
        <v>1170</v>
      </c>
      <c r="O65" s="63">
        <f t="shared" si="81"/>
        <v>1244.1000000000001</v>
      </c>
      <c r="P65" s="63">
        <f t="shared" si="81"/>
        <v>1358.5</v>
      </c>
      <c r="Q65" s="63">
        <f t="shared" si="81"/>
        <v>528.45000000000005</v>
      </c>
      <c r="R65" s="63">
        <f t="shared" si="81"/>
        <v>692.25</v>
      </c>
      <c r="S65" s="63">
        <f t="shared" si="81"/>
        <v>831.35</v>
      </c>
      <c r="T65" s="63">
        <f t="shared" si="81"/>
        <v>846.95</v>
      </c>
      <c r="U65" s="63">
        <f t="shared" si="81"/>
        <v>969.15</v>
      </c>
      <c r="V65" s="63">
        <f t="shared" si="81"/>
        <v>706.55000000000007</v>
      </c>
      <c r="W65" s="63">
        <f t="shared" si="81"/>
        <v>938.6</v>
      </c>
      <c r="X65" s="63">
        <f t="shared" si="81"/>
        <v>1099.8</v>
      </c>
      <c r="Y65" s="63">
        <f t="shared" si="81"/>
        <v>1205.75</v>
      </c>
      <c r="Z65" s="63">
        <f t="shared" si="81"/>
        <v>1420.9</v>
      </c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</row>
    <row r="66" spans="1:58" x14ac:dyDescent="0.25">
      <c r="A66" s="51">
        <v>1900</v>
      </c>
      <c r="B66" s="63">
        <f t="shared" ref="B66:Z66" si="82">B113*$AC$58*B$93</f>
        <v>355.55</v>
      </c>
      <c r="C66" s="63">
        <f t="shared" si="82"/>
        <v>453.05</v>
      </c>
      <c r="D66" s="63">
        <f t="shared" si="82"/>
        <v>494</v>
      </c>
      <c r="E66" s="63">
        <f t="shared" si="82"/>
        <v>521.95000000000005</v>
      </c>
      <c r="F66" s="63">
        <f t="shared" si="82"/>
        <v>554.45000000000005</v>
      </c>
      <c r="G66" s="63">
        <f t="shared" si="82"/>
        <v>611</v>
      </c>
      <c r="H66" s="63">
        <f t="shared" si="82"/>
        <v>798.2</v>
      </c>
      <c r="I66" s="63">
        <f t="shared" si="82"/>
        <v>883.35</v>
      </c>
      <c r="J66" s="63">
        <f t="shared" si="82"/>
        <v>958.1</v>
      </c>
      <c r="K66" s="63">
        <f t="shared" si="82"/>
        <v>1032.8500000000001</v>
      </c>
      <c r="L66" s="63">
        <f t="shared" si="82"/>
        <v>839.80000000000007</v>
      </c>
      <c r="M66" s="63">
        <f t="shared" si="82"/>
        <v>1114.75</v>
      </c>
      <c r="N66" s="63">
        <f t="shared" si="82"/>
        <v>1241.5</v>
      </c>
      <c r="O66" s="63">
        <f t="shared" si="82"/>
        <v>1320.15</v>
      </c>
      <c r="P66" s="63">
        <f t="shared" si="82"/>
        <v>1441.7</v>
      </c>
      <c r="Q66" s="63">
        <f t="shared" si="82"/>
        <v>559</v>
      </c>
      <c r="R66" s="63">
        <f t="shared" si="82"/>
        <v>732.55000000000007</v>
      </c>
      <c r="S66" s="63">
        <f t="shared" si="82"/>
        <v>879.45</v>
      </c>
      <c r="T66" s="63">
        <f t="shared" si="82"/>
        <v>900.25</v>
      </c>
      <c r="U66" s="63">
        <f t="shared" si="82"/>
        <v>1030.25</v>
      </c>
      <c r="V66" s="63">
        <f t="shared" si="82"/>
        <v>747.5</v>
      </c>
      <c r="W66" s="63">
        <f t="shared" si="82"/>
        <v>992.55000000000007</v>
      </c>
      <c r="X66" s="63">
        <f t="shared" si="82"/>
        <v>1163.5</v>
      </c>
      <c r="Y66" s="63">
        <f t="shared" si="82"/>
        <v>1282.45</v>
      </c>
      <c r="Z66" s="63">
        <f t="shared" si="82"/>
        <v>1510.6000000000001</v>
      </c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</row>
    <row r="67" spans="1:58" x14ac:dyDescent="0.25">
      <c r="A67" s="51">
        <v>2000</v>
      </c>
      <c r="B67" s="63">
        <f t="shared" ref="B67:Z67" si="83">B114*$AC$58*B$93</f>
        <v>375.05</v>
      </c>
      <c r="C67" s="63">
        <f t="shared" si="83"/>
        <v>477.75</v>
      </c>
      <c r="D67" s="63">
        <f t="shared" si="83"/>
        <v>520.65</v>
      </c>
      <c r="E67" s="63">
        <f t="shared" si="83"/>
        <v>553.80000000000007</v>
      </c>
      <c r="F67" s="63">
        <f t="shared" si="83"/>
        <v>587.6</v>
      </c>
      <c r="G67" s="63">
        <f t="shared" si="83"/>
        <v>646.1</v>
      </c>
      <c r="H67" s="63">
        <f t="shared" si="83"/>
        <v>844.35</v>
      </c>
      <c r="I67" s="63">
        <f t="shared" si="83"/>
        <v>934.05000000000007</v>
      </c>
      <c r="J67" s="63">
        <f t="shared" si="83"/>
        <v>1013.35</v>
      </c>
      <c r="K67" s="63">
        <f t="shared" si="83"/>
        <v>1092.6500000000001</v>
      </c>
      <c r="L67" s="63">
        <f t="shared" si="83"/>
        <v>887.9</v>
      </c>
      <c r="M67" s="63">
        <f t="shared" si="83"/>
        <v>1179.1000000000001</v>
      </c>
      <c r="N67" s="63">
        <f t="shared" si="83"/>
        <v>1313</v>
      </c>
      <c r="O67" s="63">
        <f t="shared" si="83"/>
        <v>1396.2</v>
      </c>
      <c r="P67" s="63">
        <f t="shared" si="83"/>
        <v>1524.9</v>
      </c>
      <c r="Q67" s="63">
        <f t="shared" si="83"/>
        <v>589.55000000000007</v>
      </c>
      <c r="R67" s="63">
        <f t="shared" si="83"/>
        <v>772.85</v>
      </c>
      <c r="S67" s="63">
        <f t="shared" si="83"/>
        <v>928.2</v>
      </c>
      <c r="T67" s="63">
        <f t="shared" si="83"/>
        <v>954.85</v>
      </c>
      <c r="U67" s="63">
        <f t="shared" si="83"/>
        <v>1092</v>
      </c>
      <c r="V67" s="63">
        <f t="shared" si="83"/>
        <v>788.45</v>
      </c>
      <c r="W67" s="63">
        <f t="shared" si="83"/>
        <v>1047.8</v>
      </c>
      <c r="X67" s="63">
        <f t="shared" si="83"/>
        <v>1227.8500000000001</v>
      </c>
      <c r="Y67" s="63">
        <f t="shared" si="83"/>
        <v>1359.8</v>
      </c>
      <c r="Z67" s="63">
        <f t="shared" si="83"/>
        <v>1601.6000000000001</v>
      </c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</row>
    <row r="68" spans="1:58" x14ac:dyDescent="0.25">
      <c r="A68" s="51">
        <v>2100</v>
      </c>
      <c r="B68" s="63">
        <f t="shared" ref="B68:Z68" si="84">B115*$AC$58*B$93</f>
        <v>394.55</v>
      </c>
      <c r="C68" s="63">
        <f t="shared" si="84"/>
        <v>503.1</v>
      </c>
      <c r="D68" s="63">
        <f t="shared" si="84"/>
        <v>547.95000000000005</v>
      </c>
      <c r="E68" s="63">
        <f t="shared" si="84"/>
        <v>585</v>
      </c>
      <c r="F68" s="63">
        <f t="shared" si="84"/>
        <v>621.4</v>
      </c>
      <c r="G68" s="63">
        <f t="shared" si="84"/>
        <v>681.2</v>
      </c>
      <c r="H68" s="63">
        <f t="shared" si="84"/>
        <v>890.5</v>
      </c>
      <c r="I68" s="63">
        <f t="shared" si="84"/>
        <v>985.4</v>
      </c>
      <c r="J68" s="63">
        <f t="shared" si="84"/>
        <v>1069.25</v>
      </c>
      <c r="K68" s="63">
        <f t="shared" si="84"/>
        <v>1152.45</v>
      </c>
      <c r="L68" s="63">
        <f t="shared" si="84"/>
        <v>936.65</v>
      </c>
      <c r="M68" s="63">
        <f t="shared" si="84"/>
        <v>1244.1000000000001</v>
      </c>
      <c r="N68" s="63">
        <f t="shared" si="84"/>
        <v>1385.15</v>
      </c>
      <c r="O68" s="63">
        <f t="shared" si="84"/>
        <v>1472.9</v>
      </c>
      <c r="P68" s="63">
        <f t="shared" si="84"/>
        <v>1608.1000000000001</v>
      </c>
      <c r="Q68" s="63">
        <f t="shared" si="84"/>
        <v>620.75</v>
      </c>
      <c r="R68" s="63">
        <f t="shared" si="84"/>
        <v>813.15</v>
      </c>
      <c r="S68" s="63">
        <f t="shared" si="84"/>
        <v>976.30000000000007</v>
      </c>
      <c r="T68" s="63">
        <f t="shared" si="84"/>
        <v>1009.45</v>
      </c>
      <c r="U68" s="63">
        <f t="shared" si="84"/>
        <v>1154.4000000000001</v>
      </c>
      <c r="V68" s="63">
        <f t="shared" si="84"/>
        <v>830.05000000000007</v>
      </c>
      <c r="W68" s="63">
        <f t="shared" si="84"/>
        <v>1102.4000000000001</v>
      </c>
      <c r="X68" s="63">
        <f t="shared" si="84"/>
        <v>1292.2</v>
      </c>
      <c r="Y68" s="63">
        <f t="shared" si="84"/>
        <v>1437.15</v>
      </c>
      <c r="Z68" s="63">
        <f t="shared" si="84"/>
        <v>1692.6000000000001</v>
      </c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</row>
    <row r="69" spans="1:58" x14ac:dyDescent="0.25">
      <c r="A69" s="51">
        <v>2200</v>
      </c>
      <c r="B69" s="63">
        <f t="shared" ref="B69:Z69" si="85">B116*$AC$58*B$93</f>
        <v>414.7</v>
      </c>
      <c r="C69" s="63">
        <f t="shared" si="85"/>
        <v>527.80000000000007</v>
      </c>
      <c r="D69" s="63">
        <f t="shared" si="85"/>
        <v>575.25</v>
      </c>
      <c r="E69" s="63">
        <f t="shared" si="85"/>
        <v>617.5</v>
      </c>
      <c r="F69" s="63">
        <f t="shared" si="85"/>
        <v>655.20000000000005</v>
      </c>
      <c r="G69" s="63">
        <f t="shared" si="85"/>
        <v>716.95</v>
      </c>
      <c r="H69" s="63">
        <f t="shared" si="85"/>
        <v>937.30000000000007</v>
      </c>
      <c r="I69" s="63">
        <f t="shared" si="85"/>
        <v>1036.75</v>
      </c>
      <c r="J69" s="63">
        <f t="shared" si="85"/>
        <v>1125.1500000000001</v>
      </c>
      <c r="K69" s="63">
        <f t="shared" si="85"/>
        <v>1212.9000000000001</v>
      </c>
      <c r="L69" s="63">
        <f t="shared" si="85"/>
        <v>986.05000000000007</v>
      </c>
      <c r="M69" s="63">
        <f t="shared" si="85"/>
        <v>1309.1000000000001</v>
      </c>
      <c r="N69" s="63">
        <f t="shared" si="85"/>
        <v>1457.95</v>
      </c>
      <c r="O69" s="63">
        <f t="shared" si="85"/>
        <v>1550.25</v>
      </c>
      <c r="P69" s="63">
        <f t="shared" si="85"/>
        <v>1692.6000000000001</v>
      </c>
      <c r="Q69" s="63">
        <f t="shared" si="85"/>
        <v>651.30000000000007</v>
      </c>
      <c r="R69" s="63">
        <f t="shared" si="85"/>
        <v>854.1</v>
      </c>
      <c r="S69" s="63">
        <f t="shared" si="85"/>
        <v>1025.05</v>
      </c>
      <c r="T69" s="63">
        <f t="shared" si="85"/>
        <v>1064.7</v>
      </c>
      <c r="U69" s="63">
        <f t="shared" si="85"/>
        <v>1217.45</v>
      </c>
      <c r="V69" s="63">
        <f t="shared" si="85"/>
        <v>871</v>
      </c>
      <c r="W69" s="63">
        <f t="shared" si="85"/>
        <v>1157</v>
      </c>
      <c r="X69" s="63">
        <f t="shared" si="85"/>
        <v>1356.55</v>
      </c>
      <c r="Y69" s="63">
        <f t="shared" si="85"/>
        <v>1515.15</v>
      </c>
      <c r="Z69" s="63">
        <f t="shared" si="85"/>
        <v>1784.9</v>
      </c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</row>
    <row r="70" spans="1:58" x14ac:dyDescent="0.25">
      <c r="A70" s="51">
        <v>2300</v>
      </c>
      <c r="B70" s="63">
        <f t="shared" ref="B70:Z70" si="86">B117*$AC$58*B$93</f>
        <v>434.2</v>
      </c>
      <c r="C70" s="63">
        <f t="shared" si="86"/>
        <v>553.15</v>
      </c>
      <c r="D70" s="63">
        <f t="shared" si="86"/>
        <v>602.55000000000007</v>
      </c>
      <c r="E70" s="63">
        <f t="shared" si="86"/>
        <v>649.35</v>
      </c>
      <c r="F70" s="63">
        <f t="shared" si="86"/>
        <v>689</v>
      </c>
      <c r="G70" s="63">
        <f t="shared" si="86"/>
        <v>752.7</v>
      </c>
      <c r="H70" s="63">
        <f t="shared" si="86"/>
        <v>984.1</v>
      </c>
      <c r="I70" s="63">
        <f t="shared" si="86"/>
        <v>1088.75</v>
      </c>
      <c r="J70" s="63">
        <f t="shared" si="86"/>
        <v>1181.05</v>
      </c>
      <c r="K70" s="63">
        <f t="shared" si="86"/>
        <v>1273.3500000000001</v>
      </c>
      <c r="L70" s="63">
        <f t="shared" si="86"/>
        <v>1034.8</v>
      </c>
      <c r="M70" s="63">
        <f t="shared" si="86"/>
        <v>1374.1000000000001</v>
      </c>
      <c r="N70" s="63">
        <f t="shared" si="86"/>
        <v>1530.75</v>
      </c>
      <c r="O70" s="63">
        <f t="shared" si="86"/>
        <v>1627.6000000000001</v>
      </c>
      <c r="P70" s="63">
        <f t="shared" si="86"/>
        <v>1777.1000000000001</v>
      </c>
      <c r="Q70" s="63">
        <f t="shared" si="86"/>
        <v>682.5</v>
      </c>
      <c r="R70" s="63">
        <f t="shared" si="86"/>
        <v>894.4</v>
      </c>
      <c r="S70" s="63">
        <f t="shared" si="86"/>
        <v>1073.8</v>
      </c>
      <c r="T70" s="63">
        <f t="shared" si="86"/>
        <v>1119.95</v>
      </c>
      <c r="U70" s="63">
        <f t="shared" si="86"/>
        <v>1280.5</v>
      </c>
      <c r="V70" s="63">
        <f t="shared" si="86"/>
        <v>912.6</v>
      </c>
      <c r="W70" s="63">
        <f t="shared" si="86"/>
        <v>1212.25</v>
      </c>
      <c r="X70" s="63">
        <f t="shared" si="86"/>
        <v>1420.9</v>
      </c>
      <c r="Y70" s="63">
        <f t="shared" si="86"/>
        <v>1593.8</v>
      </c>
      <c r="Z70" s="63">
        <f t="shared" si="86"/>
        <v>1877.2</v>
      </c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</row>
    <row r="71" spans="1:58" x14ac:dyDescent="0.25">
      <c r="A71" s="51">
        <v>2400</v>
      </c>
      <c r="B71" s="63">
        <f t="shared" ref="B71:Z71" si="87">B118*$AC$58*B$93</f>
        <v>453.7</v>
      </c>
      <c r="C71" s="63">
        <f t="shared" si="87"/>
        <v>578.5</v>
      </c>
      <c r="D71" s="63">
        <f t="shared" si="87"/>
        <v>630.5</v>
      </c>
      <c r="E71" s="63">
        <f t="shared" si="87"/>
        <v>681.85</v>
      </c>
      <c r="F71" s="63">
        <f t="shared" si="87"/>
        <v>723.45</v>
      </c>
      <c r="G71" s="63">
        <f t="shared" si="87"/>
        <v>789.1</v>
      </c>
      <c r="H71" s="63">
        <f t="shared" si="87"/>
        <v>1030.9000000000001</v>
      </c>
      <c r="I71" s="63">
        <f t="shared" si="87"/>
        <v>1140.75</v>
      </c>
      <c r="J71" s="63">
        <f t="shared" si="87"/>
        <v>1237.6000000000001</v>
      </c>
      <c r="K71" s="63">
        <f t="shared" si="87"/>
        <v>1334.45</v>
      </c>
      <c r="L71" s="63">
        <f t="shared" si="87"/>
        <v>1084.2</v>
      </c>
      <c r="M71" s="63">
        <f t="shared" si="87"/>
        <v>1439.75</v>
      </c>
      <c r="N71" s="63">
        <f t="shared" si="87"/>
        <v>1603.55</v>
      </c>
      <c r="O71" s="63">
        <f t="shared" si="87"/>
        <v>1704.95</v>
      </c>
      <c r="P71" s="63">
        <f t="shared" si="87"/>
        <v>1861.6000000000001</v>
      </c>
      <c r="Q71" s="63">
        <f t="shared" si="87"/>
        <v>713.7</v>
      </c>
      <c r="R71" s="63">
        <f t="shared" si="87"/>
        <v>935.35</v>
      </c>
      <c r="S71" s="63">
        <f t="shared" si="87"/>
        <v>1122.55</v>
      </c>
      <c r="T71" s="63">
        <f t="shared" si="87"/>
        <v>1176.5</v>
      </c>
      <c r="U71" s="63">
        <f t="shared" si="87"/>
        <v>1344.2</v>
      </c>
      <c r="V71" s="63">
        <f t="shared" si="87"/>
        <v>954.2</v>
      </c>
      <c r="W71" s="63">
        <f t="shared" si="87"/>
        <v>1267.5</v>
      </c>
      <c r="X71" s="63">
        <f t="shared" si="87"/>
        <v>1485.25</v>
      </c>
      <c r="Y71" s="63">
        <f t="shared" si="87"/>
        <v>1672.45</v>
      </c>
      <c r="Z71" s="63">
        <f t="shared" si="87"/>
        <v>1970.15</v>
      </c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</row>
    <row r="72" spans="1:58" x14ac:dyDescent="0.25">
      <c r="A72" s="50">
        <v>2500</v>
      </c>
      <c r="B72" s="63">
        <f t="shared" ref="B72:Z72" si="88">B119*$AC$58*B$93</f>
        <v>473.85</v>
      </c>
      <c r="C72" s="63">
        <f t="shared" si="88"/>
        <v>603.85</v>
      </c>
      <c r="D72" s="63">
        <f t="shared" si="88"/>
        <v>657.80000000000007</v>
      </c>
      <c r="E72" s="62">
        <f t="shared" si="88"/>
        <v>714.35</v>
      </c>
      <c r="F72" s="63">
        <f t="shared" si="88"/>
        <v>757.9</v>
      </c>
      <c r="G72" s="63">
        <f t="shared" si="88"/>
        <v>824.85</v>
      </c>
      <c r="H72" s="63">
        <f t="shared" si="88"/>
        <v>1078.3500000000001</v>
      </c>
      <c r="I72" s="63">
        <f t="shared" si="88"/>
        <v>1192.75</v>
      </c>
      <c r="J72" s="62">
        <f t="shared" si="88"/>
        <v>1294.1500000000001</v>
      </c>
      <c r="K72" s="63">
        <f t="shared" si="88"/>
        <v>1394.9</v>
      </c>
      <c r="L72" s="63">
        <f t="shared" si="88"/>
        <v>1134.25</v>
      </c>
      <c r="M72" s="63">
        <f t="shared" si="88"/>
        <v>1506.05</v>
      </c>
      <c r="N72" s="63">
        <f t="shared" si="88"/>
        <v>1677</v>
      </c>
      <c r="O72" s="62">
        <f t="shared" si="88"/>
        <v>1782.95</v>
      </c>
      <c r="P72" s="63">
        <f t="shared" si="88"/>
        <v>1946.75</v>
      </c>
      <c r="Q72" s="63">
        <f t="shared" si="88"/>
        <v>744.9</v>
      </c>
      <c r="R72" s="63">
        <f t="shared" si="88"/>
        <v>975.65</v>
      </c>
      <c r="S72" s="63">
        <f t="shared" si="88"/>
        <v>1171.95</v>
      </c>
      <c r="T72" s="62">
        <f t="shared" si="88"/>
        <v>1232.4000000000001</v>
      </c>
      <c r="U72" s="63">
        <f t="shared" si="88"/>
        <v>1407.9</v>
      </c>
      <c r="V72" s="63">
        <f t="shared" si="88"/>
        <v>995.80000000000007</v>
      </c>
      <c r="W72" s="63">
        <f t="shared" si="88"/>
        <v>1322.75</v>
      </c>
      <c r="X72" s="63">
        <f t="shared" si="88"/>
        <v>1550.25</v>
      </c>
      <c r="Y72" s="62">
        <f t="shared" si="88"/>
        <v>1752.4</v>
      </c>
      <c r="Z72" s="63">
        <f t="shared" si="88"/>
        <v>2063.75</v>
      </c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</row>
    <row r="73" spans="1:58" x14ac:dyDescent="0.25">
      <c r="A73" s="51">
        <v>2600</v>
      </c>
      <c r="B73" s="63">
        <f t="shared" ref="B73:Z73" si="89">B120*$AC$58*B$93</f>
        <v>493.35</v>
      </c>
      <c r="C73" s="63">
        <f t="shared" si="89"/>
        <v>628.55000000000007</v>
      </c>
      <c r="D73" s="63">
        <f t="shared" si="89"/>
        <v>685.1</v>
      </c>
      <c r="E73" s="62">
        <f t="shared" si="89"/>
        <v>746.85</v>
      </c>
      <c r="F73" s="63">
        <f t="shared" si="89"/>
        <v>793</v>
      </c>
      <c r="G73" s="63">
        <f t="shared" si="89"/>
        <v>861.25</v>
      </c>
      <c r="H73" s="63">
        <f t="shared" si="89"/>
        <v>1125.1500000000001</v>
      </c>
      <c r="I73" s="63">
        <f t="shared" si="89"/>
        <v>1245.4000000000001</v>
      </c>
      <c r="J73" s="62">
        <f t="shared" si="89"/>
        <v>1350.7</v>
      </c>
      <c r="K73" s="63">
        <f t="shared" si="89"/>
        <v>1456.65</v>
      </c>
      <c r="L73" s="63">
        <f t="shared" si="89"/>
        <v>1183.6500000000001</v>
      </c>
      <c r="M73" s="63">
        <f t="shared" si="89"/>
        <v>1571.7</v>
      </c>
      <c r="N73" s="63">
        <f t="shared" si="89"/>
        <v>1750.45</v>
      </c>
      <c r="O73" s="62">
        <f t="shared" si="89"/>
        <v>1861.6000000000001</v>
      </c>
      <c r="P73" s="63">
        <f t="shared" si="89"/>
        <v>2031.9</v>
      </c>
      <c r="Q73" s="63">
        <f t="shared" si="89"/>
        <v>775.45</v>
      </c>
      <c r="R73" s="63">
        <f t="shared" si="89"/>
        <v>1016.6</v>
      </c>
      <c r="S73" s="63">
        <f t="shared" si="89"/>
        <v>1220.7</v>
      </c>
      <c r="T73" s="62">
        <f t="shared" si="89"/>
        <v>1289.6000000000001</v>
      </c>
      <c r="U73" s="63">
        <f t="shared" si="89"/>
        <v>1472.25</v>
      </c>
      <c r="V73" s="63">
        <f t="shared" si="89"/>
        <v>1037.4000000000001</v>
      </c>
      <c r="W73" s="63">
        <f t="shared" si="89"/>
        <v>1378</v>
      </c>
      <c r="X73" s="63">
        <f t="shared" si="89"/>
        <v>1615.25</v>
      </c>
      <c r="Y73" s="62">
        <f t="shared" si="89"/>
        <v>1831.7</v>
      </c>
      <c r="Z73" s="63">
        <f t="shared" si="89"/>
        <v>2158</v>
      </c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</row>
    <row r="74" spans="1:58" x14ac:dyDescent="0.25">
      <c r="A74" s="51">
        <v>2700</v>
      </c>
      <c r="B74" s="63">
        <f t="shared" ref="B74:Z74" si="90">B121*$AC$58*B$93</f>
        <v>513.5</v>
      </c>
      <c r="C74" s="63">
        <f t="shared" si="90"/>
        <v>653.9</v>
      </c>
      <c r="D74" s="63">
        <f t="shared" si="90"/>
        <v>713.05000000000007</v>
      </c>
      <c r="E74" s="62">
        <f t="shared" si="90"/>
        <v>780</v>
      </c>
      <c r="F74" s="63">
        <f t="shared" si="90"/>
        <v>827.45</v>
      </c>
      <c r="G74" s="63">
        <f t="shared" si="90"/>
        <v>897.65</v>
      </c>
      <c r="H74" s="63">
        <f t="shared" si="90"/>
        <v>1172.6000000000001</v>
      </c>
      <c r="I74" s="63">
        <f t="shared" si="90"/>
        <v>1297.4000000000001</v>
      </c>
      <c r="J74" s="62">
        <f t="shared" si="90"/>
        <v>1407.9</v>
      </c>
      <c r="K74" s="63">
        <f t="shared" si="90"/>
        <v>1517.75</v>
      </c>
      <c r="L74" s="63">
        <f t="shared" si="90"/>
        <v>1233.7</v>
      </c>
      <c r="M74" s="63">
        <f t="shared" si="90"/>
        <v>1638</v>
      </c>
      <c r="N74" s="63">
        <f t="shared" si="90"/>
        <v>1823.9</v>
      </c>
      <c r="O74" s="62">
        <f t="shared" si="90"/>
        <v>1939.6000000000001</v>
      </c>
      <c r="P74" s="63">
        <f t="shared" si="90"/>
        <v>2117.7000000000003</v>
      </c>
      <c r="Q74" s="63">
        <f t="shared" si="90"/>
        <v>806.65</v>
      </c>
      <c r="R74" s="63">
        <f t="shared" si="90"/>
        <v>1057.55</v>
      </c>
      <c r="S74" s="63">
        <f t="shared" si="90"/>
        <v>1270.1000000000001</v>
      </c>
      <c r="T74" s="62">
        <f t="shared" si="90"/>
        <v>1346.8</v>
      </c>
      <c r="U74" s="63">
        <f t="shared" si="90"/>
        <v>1537.25</v>
      </c>
      <c r="V74" s="63">
        <f t="shared" si="90"/>
        <v>1079</v>
      </c>
      <c r="W74" s="63">
        <f t="shared" si="90"/>
        <v>1433.25</v>
      </c>
      <c r="X74" s="63">
        <f t="shared" si="90"/>
        <v>1680.25</v>
      </c>
      <c r="Y74" s="62">
        <f t="shared" si="90"/>
        <v>1912.3</v>
      </c>
      <c r="Z74" s="63">
        <f t="shared" si="90"/>
        <v>2252.9</v>
      </c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</row>
    <row r="75" spans="1:58" x14ac:dyDescent="0.25">
      <c r="A75" s="51">
        <v>2800</v>
      </c>
      <c r="B75" s="63">
        <f t="shared" ref="B75:Z75" si="91">B122*$AC$58*B$93</f>
        <v>533</v>
      </c>
      <c r="C75" s="63">
        <f t="shared" si="91"/>
        <v>679.25</v>
      </c>
      <c r="D75" s="63">
        <f t="shared" si="91"/>
        <v>740.35</v>
      </c>
      <c r="E75" s="62">
        <f t="shared" si="91"/>
        <v>813.15</v>
      </c>
      <c r="F75" s="63">
        <f t="shared" si="91"/>
        <v>862.55000000000007</v>
      </c>
      <c r="G75" s="63">
        <f t="shared" si="91"/>
        <v>934.05000000000007</v>
      </c>
      <c r="H75" s="63">
        <f t="shared" si="91"/>
        <v>1220.7</v>
      </c>
      <c r="I75" s="63">
        <f t="shared" si="91"/>
        <v>1350.05</v>
      </c>
      <c r="J75" s="62">
        <f t="shared" si="91"/>
        <v>1465.1000000000001</v>
      </c>
      <c r="K75" s="63">
        <f t="shared" si="91"/>
        <v>1579.5</v>
      </c>
      <c r="L75" s="63">
        <f t="shared" si="91"/>
        <v>1283.75</v>
      </c>
      <c r="M75" s="63">
        <f t="shared" si="91"/>
        <v>1704.95</v>
      </c>
      <c r="N75" s="63">
        <f t="shared" si="91"/>
        <v>1898</v>
      </c>
      <c r="O75" s="62">
        <f t="shared" si="91"/>
        <v>2018.9</v>
      </c>
      <c r="P75" s="63">
        <f t="shared" si="91"/>
        <v>2204.15</v>
      </c>
      <c r="Q75" s="63">
        <f t="shared" si="91"/>
        <v>838.5</v>
      </c>
      <c r="R75" s="63">
        <f t="shared" si="91"/>
        <v>1098.5</v>
      </c>
      <c r="S75" s="63">
        <f t="shared" si="91"/>
        <v>1318.8500000000001</v>
      </c>
      <c r="T75" s="62">
        <f t="shared" si="91"/>
        <v>1404</v>
      </c>
      <c r="U75" s="63">
        <f t="shared" si="91"/>
        <v>1602.25</v>
      </c>
      <c r="V75" s="63">
        <f t="shared" si="91"/>
        <v>1121.25</v>
      </c>
      <c r="W75" s="63">
        <f t="shared" si="91"/>
        <v>1489.15</v>
      </c>
      <c r="X75" s="63">
        <f t="shared" si="91"/>
        <v>1745.25</v>
      </c>
      <c r="Y75" s="62">
        <f t="shared" si="91"/>
        <v>1992.9</v>
      </c>
      <c r="Z75" s="63">
        <f t="shared" si="91"/>
        <v>2347.8000000000002</v>
      </c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</row>
    <row r="76" spans="1:58" x14ac:dyDescent="0.25">
      <c r="A76" s="51">
        <v>2900</v>
      </c>
      <c r="B76" s="63">
        <f t="shared" ref="B76:Z76" si="92">B123*$AC$58*B$93</f>
        <v>553.15</v>
      </c>
      <c r="C76" s="63">
        <f t="shared" si="92"/>
        <v>704.6</v>
      </c>
      <c r="D76" s="63">
        <f t="shared" si="92"/>
        <v>768.30000000000007</v>
      </c>
      <c r="E76" s="62">
        <f t="shared" si="92"/>
        <v>846.95</v>
      </c>
      <c r="F76" s="63">
        <f t="shared" si="92"/>
        <v>898.30000000000007</v>
      </c>
      <c r="G76" s="63">
        <f t="shared" si="92"/>
        <v>970.45</v>
      </c>
      <c r="H76" s="63">
        <f t="shared" si="92"/>
        <v>1268.1500000000001</v>
      </c>
      <c r="I76" s="63">
        <f t="shared" si="92"/>
        <v>1403.3500000000001</v>
      </c>
      <c r="J76" s="62">
        <f t="shared" si="92"/>
        <v>1522.3</v>
      </c>
      <c r="K76" s="63">
        <f t="shared" si="92"/>
        <v>1641.25</v>
      </c>
      <c r="L76" s="63">
        <f t="shared" si="92"/>
        <v>1333.8</v>
      </c>
      <c r="M76" s="63">
        <f t="shared" si="92"/>
        <v>1771.25</v>
      </c>
      <c r="N76" s="63">
        <f t="shared" si="92"/>
        <v>1972.75</v>
      </c>
      <c r="O76" s="62">
        <f t="shared" si="92"/>
        <v>2097.5500000000002</v>
      </c>
      <c r="P76" s="63">
        <f t="shared" si="92"/>
        <v>2289.9500000000003</v>
      </c>
      <c r="Q76" s="63">
        <f t="shared" si="92"/>
        <v>869.7</v>
      </c>
      <c r="R76" s="63">
        <f t="shared" si="92"/>
        <v>1139.45</v>
      </c>
      <c r="S76" s="63">
        <f t="shared" si="92"/>
        <v>1368.25</v>
      </c>
      <c r="T76" s="62">
        <f t="shared" si="92"/>
        <v>1461.8500000000001</v>
      </c>
      <c r="U76" s="63">
        <f t="shared" si="92"/>
        <v>1667.25</v>
      </c>
      <c r="V76" s="63">
        <f t="shared" si="92"/>
        <v>1162.8500000000001</v>
      </c>
      <c r="W76" s="63">
        <f t="shared" si="92"/>
        <v>1544.4</v>
      </c>
      <c r="X76" s="63">
        <f t="shared" si="92"/>
        <v>1810.25</v>
      </c>
      <c r="Y76" s="62">
        <f t="shared" si="92"/>
        <v>2074.15</v>
      </c>
      <c r="Z76" s="63">
        <f t="shared" si="92"/>
        <v>2443.35</v>
      </c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</row>
    <row r="77" spans="1:58" x14ac:dyDescent="0.25">
      <c r="A77" s="51">
        <v>3000</v>
      </c>
      <c r="B77" s="63">
        <f t="shared" ref="B77:Z77" si="93">B124*$AC$58*B$93</f>
        <v>573.30000000000007</v>
      </c>
      <c r="C77" s="63">
        <f t="shared" si="93"/>
        <v>729.95</v>
      </c>
      <c r="D77" s="63">
        <f t="shared" si="93"/>
        <v>795.6</v>
      </c>
      <c r="E77" s="62">
        <f t="shared" si="93"/>
        <v>880.1</v>
      </c>
      <c r="F77" s="63">
        <f t="shared" si="93"/>
        <v>933.4</v>
      </c>
      <c r="G77" s="63">
        <f t="shared" si="93"/>
        <v>1006.85</v>
      </c>
      <c r="H77" s="63">
        <f t="shared" si="93"/>
        <v>1316.25</v>
      </c>
      <c r="I77" s="63">
        <f t="shared" si="93"/>
        <v>1456</v>
      </c>
      <c r="J77" s="62">
        <f t="shared" si="93"/>
        <v>1580.15</v>
      </c>
      <c r="K77" s="63">
        <f t="shared" si="93"/>
        <v>1703.65</v>
      </c>
      <c r="L77" s="63">
        <f t="shared" si="93"/>
        <v>1384.5</v>
      </c>
      <c r="M77" s="63">
        <f t="shared" si="93"/>
        <v>1838.2</v>
      </c>
      <c r="N77" s="63">
        <f t="shared" si="93"/>
        <v>2047.5</v>
      </c>
      <c r="O77" s="62">
        <f t="shared" si="93"/>
        <v>2176.85</v>
      </c>
      <c r="P77" s="63">
        <f t="shared" si="93"/>
        <v>2377.0500000000002</v>
      </c>
      <c r="Q77" s="63">
        <f t="shared" si="93"/>
        <v>900.9</v>
      </c>
      <c r="R77" s="63">
        <f t="shared" si="93"/>
        <v>1180.4000000000001</v>
      </c>
      <c r="S77" s="63">
        <f t="shared" si="93"/>
        <v>1417.65</v>
      </c>
      <c r="T77" s="62">
        <f t="shared" si="93"/>
        <v>1519.7</v>
      </c>
      <c r="U77" s="63">
        <f t="shared" si="93"/>
        <v>1732.9</v>
      </c>
      <c r="V77" s="63">
        <f t="shared" si="93"/>
        <v>1205.1000000000001</v>
      </c>
      <c r="W77" s="63">
        <f t="shared" si="93"/>
        <v>1600.3</v>
      </c>
      <c r="X77" s="63">
        <f t="shared" si="93"/>
        <v>1875.9</v>
      </c>
      <c r="Y77" s="62">
        <f t="shared" si="93"/>
        <v>2155.4</v>
      </c>
      <c r="Z77" s="63">
        <f t="shared" si="93"/>
        <v>2539.5500000000002</v>
      </c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</row>
    <row r="78" spans="1:58" x14ac:dyDescent="0.25">
      <c r="A78" s="51">
        <v>3200</v>
      </c>
      <c r="B78" s="63">
        <f t="shared" ref="B78:Z78" si="94">B125*$AC$58*B$93</f>
        <v>612.95000000000005</v>
      </c>
      <c r="C78" s="63">
        <f t="shared" si="94"/>
        <v>781.30000000000007</v>
      </c>
      <c r="D78" s="63">
        <f t="shared" si="94"/>
        <v>851.5</v>
      </c>
      <c r="E78" s="62">
        <f t="shared" si="94"/>
        <v>947.7</v>
      </c>
      <c r="F78" s="63">
        <f t="shared" si="94"/>
        <v>1004.9000000000001</v>
      </c>
      <c r="G78" s="63">
        <f t="shared" si="94"/>
        <v>1080.95</v>
      </c>
      <c r="H78" s="63">
        <f t="shared" si="94"/>
        <v>1412.45</v>
      </c>
      <c r="I78" s="63">
        <f t="shared" si="94"/>
        <v>1563.25</v>
      </c>
      <c r="J78" s="62">
        <f t="shared" si="94"/>
        <v>1695.8500000000001</v>
      </c>
      <c r="K78" s="63">
        <f t="shared" si="94"/>
        <v>1827.8</v>
      </c>
      <c r="L78" s="63">
        <f t="shared" si="94"/>
        <v>1485.9</v>
      </c>
      <c r="M78" s="63">
        <f t="shared" si="94"/>
        <v>1972.75</v>
      </c>
      <c r="N78" s="63">
        <f t="shared" si="94"/>
        <v>2197</v>
      </c>
      <c r="O78" s="62">
        <f t="shared" si="94"/>
        <v>2336.75</v>
      </c>
      <c r="P78" s="63">
        <f t="shared" si="94"/>
        <v>2550.6</v>
      </c>
      <c r="Q78" s="63">
        <f t="shared" si="94"/>
        <v>963.95</v>
      </c>
      <c r="R78" s="63">
        <f t="shared" si="94"/>
        <v>1262.95</v>
      </c>
      <c r="S78" s="63">
        <f t="shared" si="94"/>
        <v>1516.45</v>
      </c>
      <c r="T78" s="62">
        <f t="shared" si="94"/>
        <v>1636.05</v>
      </c>
      <c r="U78" s="63">
        <f t="shared" si="94"/>
        <v>1865.5</v>
      </c>
      <c r="V78" s="63">
        <f t="shared" si="94"/>
        <v>1288.95</v>
      </c>
      <c r="W78" s="63">
        <f t="shared" si="94"/>
        <v>1712.1000000000001</v>
      </c>
      <c r="X78" s="63">
        <f t="shared" si="94"/>
        <v>2006.5500000000002</v>
      </c>
      <c r="Y78" s="62">
        <f t="shared" si="94"/>
        <v>2319.85</v>
      </c>
      <c r="Z78" s="63">
        <f t="shared" si="94"/>
        <v>2732.6</v>
      </c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</row>
    <row r="79" spans="1:58" x14ac:dyDescent="0.25">
      <c r="A79" s="51">
        <v>3400</v>
      </c>
      <c r="B79" s="63">
        <f t="shared" ref="B79:Z79" si="95">B126*$AC$58*B$93</f>
        <v>653.25</v>
      </c>
      <c r="C79" s="63">
        <f t="shared" si="95"/>
        <v>832</v>
      </c>
      <c r="D79" s="63">
        <f t="shared" si="95"/>
        <v>906.75</v>
      </c>
      <c r="E79" s="62">
        <f t="shared" si="95"/>
        <v>1015.3000000000001</v>
      </c>
      <c r="F79" s="63">
        <f t="shared" si="95"/>
        <v>1077.05</v>
      </c>
      <c r="G79" s="63">
        <f t="shared" si="95"/>
        <v>1155.05</v>
      </c>
      <c r="H79" s="63">
        <f t="shared" si="95"/>
        <v>1509.3</v>
      </c>
      <c r="I79" s="63">
        <f t="shared" si="95"/>
        <v>1670.5</v>
      </c>
      <c r="J79" s="62">
        <f t="shared" si="95"/>
        <v>1812.2</v>
      </c>
      <c r="K79" s="63">
        <f t="shared" si="95"/>
        <v>1953.9</v>
      </c>
      <c r="L79" s="63">
        <f t="shared" si="95"/>
        <v>1587.95</v>
      </c>
      <c r="M79" s="63">
        <f t="shared" si="95"/>
        <v>2108.6</v>
      </c>
      <c r="N79" s="63">
        <f t="shared" si="95"/>
        <v>2347.8000000000002</v>
      </c>
      <c r="O79" s="62">
        <f t="shared" si="95"/>
        <v>2496.65</v>
      </c>
      <c r="P79" s="63">
        <f t="shared" si="95"/>
        <v>2726.1</v>
      </c>
      <c r="Q79" s="63">
        <f t="shared" si="95"/>
        <v>1027</v>
      </c>
      <c r="R79" s="63">
        <f t="shared" si="95"/>
        <v>1345.5</v>
      </c>
      <c r="S79" s="63">
        <f t="shared" si="95"/>
        <v>1615.9</v>
      </c>
      <c r="T79" s="62">
        <f t="shared" si="95"/>
        <v>1753.05</v>
      </c>
      <c r="U79" s="63">
        <f t="shared" si="95"/>
        <v>1998.75</v>
      </c>
      <c r="V79" s="63">
        <f t="shared" si="95"/>
        <v>1373.45</v>
      </c>
      <c r="W79" s="63">
        <f t="shared" si="95"/>
        <v>1823.9</v>
      </c>
      <c r="X79" s="63">
        <f t="shared" si="95"/>
        <v>2137.85</v>
      </c>
      <c r="Y79" s="62">
        <f t="shared" si="95"/>
        <v>2485.6</v>
      </c>
      <c r="Z79" s="63">
        <f t="shared" si="95"/>
        <v>2927.6</v>
      </c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</row>
    <row r="80" spans="1:58" x14ac:dyDescent="0.25">
      <c r="A80" s="51">
        <v>3600</v>
      </c>
      <c r="B80" s="63">
        <f t="shared" ref="B80:Z80" si="96">B127*$AC$58*B$93</f>
        <v>693.55000000000007</v>
      </c>
      <c r="C80" s="63">
        <f t="shared" si="96"/>
        <v>883.35</v>
      </c>
      <c r="D80" s="63">
        <f t="shared" si="96"/>
        <v>962.65</v>
      </c>
      <c r="E80" s="62">
        <f t="shared" si="96"/>
        <v>1083.55</v>
      </c>
      <c r="F80" s="63">
        <f t="shared" si="96"/>
        <v>1149.2</v>
      </c>
      <c r="G80" s="63">
        <f t="shared" si="96"/>
        <v>1229.8</v>
      </c>
      <c r="H80" s="63">
        <f t="shared" si="96"/>
        <v>1606.8</v>
      </c>
      <c r="I80" s="63">
        <f t="shared" si="96"/>
        <v>1777.75</v>
      </c>
      <c r="J80" s="62">
        <f t="shared" si="96"/>
        <v>1929.2</v>
      </c>
      <c r="K80" s="63">
        <f t="shared" si="96"/>
        <v>2080</v>
      </c>
      <c r="L80" s="63">
        <f t="shared" si="96"/>
        <v>1690.65</v>
      </c>
      <c r="M80" s="63">
        <f t="shared" si="96"/>
        <v>2244.4500000000003</v>
      </c>
      <c r="N80" s="63">
        <f t="shared" si="96"/>
        <v>2499.9</v>
      </c>
      <c r="O80" s="62">
        <f t="shared" si="96"/>
        <v>2657.85</v>
      </c>
      <c r="P80" s="63">
        <f t="shared" si="96"/>
        <v>2902.25</v>
      </c>
      <c r="Q80" s="63">
        <f t="shared" si="96"/>
        <v>1090.05</v>
      </c>
      <c r="R80" s="63">
        <f t="shared" si="96"/>
        <v>1428.7</v>
      </c>
      <c r="S80" s="63">
        <f t="shared" si="96"/>
        <v>1715.3500000000001</v>
      </c>
      <c r="T80" s="62">
        <f t="shared" si="96"/>
        <v>1871.3500000000001</v>
      </c>
      <c r="U80" s="63">
        <f t="shared" si="96"/>
        <v>2133.3000000000002</v>
      </c>
      <c r="V80" s="63">
        <f t="shared" si="96"/>
        <v>1457.95</v>
      </c>
      <c r="W80" s="63">
        <f t="shared" si="96"/>
        <v>1936.3500000000001</v>
      </c>
      <c r="X80" s="63">
        <f t="shared" si="96"/>
        <v>2269.15</v>
      </c>
      <c r="Y80" s="62">
        <f t="shared" si="96"/>
        <v>2652</v>
      </c>
      <c r="Z80" s="63">
        <f t="shared" si="96"/>
        <v>3124.55</v>
      </c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</row>
    <row r="81" spans="1:58" x14ac:dyDescent="0.25">
      <c r="A81" s="51">
        <v>3800</v>
      </c>
      <c r="B81" s="63">
        <f t="shared" ref="B81:Z81" si="97">B128*$AC$58*B$93</f>
        <v>733.85</v>
      </c>
      <c r="C81" s="63">
        <f t="shared" si="97"/>
        <v>934.7</v>
      </c>
      <c r="D81" s="63">
        <f t="shared" si="97"/>
        <v>1018.5500000000001</v>
      </c>
      <c r="E81" s="62">
        <f t="shared" si="97"/>
        <v>1152.45</v>
      </c>
      <c r="F81" s="63">
        <f t="shared" si="97"/>
        <v>1222</v>
      </c>
      <c r="G81" s="63">
        <f t="shared" si="97"/>
        <v>1304.55</v>
      </c>
      <c r="H81" s="63">
        <f t="shared" si="97"/>
        <v>1704.95</v>
      </c>
      <c r="I81" s="63">
        <f t="shared" si="97"/>
        <v>1886.3</v>
      </c>
      <c r="J81" s="62">
        <f t="shared" si="97"/>
        <v>2046.8500000000001</v>
      </c>
      <c r="K81" s="63">
        <f t="shared" si="97"/>
        <v>2206.75</v>
      </c>
      <c r="L81" s="63">
        <f t="shared" si="97"/>
        <v>1793.3500000000001</v>
      </c>
      <c r="M81" s="63">
        <f t="shared" si="97"/>
        <v>2381.6</v>
      </c>
      <c r="N81" s="63">
        <f t="shared" si="97"/>
        <v>2652</v>
      </c>
      <c r="O81" s="62">
        <f t="shared" si="97"/>
        <v>2820.35</v>
      </c>
      <c r="P81" s="63">
        <f t="shared" si="97"/>
        <v>3079.05</v>
      </c>
      <c r="Q81" s="63">
        <f t="shared" si="97"/>
        <v>1153.1000000000001</v>
      </c>
      <c r="R81" s="63">
        <f t="shared" si="97"/>
        <v>1511.9</v>
      </c>
      <c r="S81" s="63">
        <f t="shared" si="97"/>
        <v>1815.45</v>
      </c>
      <c r="T81" s="62">
        <f t="shared" si="97"/>
        <v>1989.65</v>
      </c>
      <c r="U81" s="63">
        <f t="shared" si="97"/>
        <v>2268.5</v>
      </c>
      <c r="V81" s="63">
        <f t="shared" si="97"/>
        <v>1542.45</v>
      </c>
      <c r="W81" s="63">
        <f t="shared" si="97"/>
        <v>2048.8000000000002</v>
      </c>
      <c r="X81" s="63">
        <f t="shared" si="97"/>
        <v>2401.1</v>
      </c>
      <c r="Y81" s="62">
        <f t="shared" si="97"/>
        <v>2820.35</v>
      </c>
      <c r="Z81" s="63">
        <f t="shared" si="97"/>
        <v>3322.15</v>
      </c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</row>
    <row r="82" spans="1:58" x14ac:dyDescent="0.25">
      <c r="A82" s="51">
        <v>4000</v>
      </c>
      <c r="B82" s="63">
        <f t="shared" ref="B82:Z82" si="98">B129*$AC$58*B$93</f>
        <v>774.15</v>
      </c>
      <c r="C82" s="63">
        <f t="shared" si="98"/>
        <v>986.7</v>
      </c>
      <c r="D82" s="63">
        <f t="shared" si="98"/>
        <v>1075.1000000000001</v>
      </c>
      <c r="E82" s="62">
        <f t="shared" si="98"/>
        <v>1221.3500000000001</v>
      </c>
      <c r="F82" s="63">
        <f t="shared" si="98"/>
        <v>1295.45</v>
      </c>
      <c r="G82" s="63">
        <f t="shared" si="98"/>
        <v>1379.95</v>
      </c>
      <c r="H82" s="63">
        <f t="shared" si="98"/>
        <v>1803.75</v>
      </c>
      <c r="I82" s="63">
        <f t="shared" si="98"/>
        <v>1995.5</v>
      </c>
      <c r="J82" s="62">
        <f t="shared" si="98"/>
        <v>2165.15</v>
      </c>
      <c r="K82" s="63">
        <f t="shared" si="98"/>
        <v>2334.15</v>
      </c>
      <c r="L82" s="63">
        <f t="shared" si="98"/>
        <v>1897.3500000000001</v>
      </c>
      <c r="M82" s="63">
        <f t="shared" si="98"/>
        <v>2519.4</v>
      </c>
      <c r="N82" s="63">
        <f t="shared" si="98"/>
        <v>2805.4</v>
      </c>
      <c r="O82" s="62">
        <f t="shared" si="98"/>
        <v>2982.85</v>
      </c>
      <c r="P82" s="63">
        <f t="shared" si="98"/>
        <v>3257.15</v>
      </c>
      <c r="Q82" s="63">
        <f t="shared" si="98"/>
        <v>1216.8</v>
      </c>
      <c r="R82" s="63">
        <f t="shared" si="98"/>
        <v>1595.1000000000001</v>
      </c>
      <c r="S82" s="63">
        <f t="shared" si="98"/>
        <v>1914.9</v>
      </c>
      <c r="T82" s="62">
        <f t="shared" si="98"/>
        <v>2109.25</v>
      </c>
      <c r="U82" s="63">
        <f t="shared" si="98"/>
        <v>2404.35</v>
      </c>
      <c r="V82" s="63">
        <f t="shared" si="98"/>
        <v>1627.6000000000001</v>
      </c>
      <c r="W82" s="63">
        <f t="shared" si="98"/>
        <v>2161.9</v>
      </c>
      <c r="X82" s="63">
        <f t="shared" si="98"/>
        <v>2533.7000000000003</v>
      </c>
      <c r="Y82" s="62">
        <f t="shared" si="98"/>
        <v>2989.35</v>
      </c>
      <c r="Z82" s="63">
        <f t="shared" si="98"/>
        <v>3521.7000000000003</v>
      </c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</row>
    <row r="83" spans="1:58" x14ac:dyDescent="0.25">
      <c r="A83" s="51">
        <v>4200</v>
      </c>
      <c r="B83" s="63">
        <f t="shared" ref="B83:Z83" si="99">B130*$AC$58*B$93</f>
        <v>814.45</v>
      </c>
      <c r="C83" s="63">
        <f t="shared" si="99"/>
        <v>1038.05</v>
      </c>
      <c r="D83" s="63">
        <f t="shared" si="99"/>
        <v>1131</v>
      </c>
      <c r="E83" s="62">
        <f t="shared" si="99"/>
        <v>1290.9000000000001</v>
      </c>
      <c r="F83" s="63">
        <f t="shared" si="99"/>
        <v>1368.9</v>
      </c>
      <c r="G83" s="63">
        <f t="shared" si="99"/>
        <v>1456</v>
      </c>
      <c r="H83" s="63">
        <f t="shared" si="99"/>
        <v>1902.55</v>
      </c>
      <c r="I83" s="63">
        <f t="shared" si="99"/>
        <v>2104.7000000000003</v>
      </c>
      <c r="J83" s="62">
        <f t="shared" si="99"/>
        <v>2284.1</v>
      </c>
      <c r="K83" s="63">
        <f t="shared" si="99"/>
        <v>2462.2000000000003</v>
      </c>
      <c r="L83" s="63">
        <f t="shared" si="99"/>
        <v>2001.3500000000001</v>
      </c>
      <c r="M83" s="63">
        <f t="shared" si="99"/>
        <v>2657.2000000000003</v>
      </c>
      <c r="N83" s="63">
        <f t="shared" si="99"/>
        <v>2959.4500000000003</v>
      </c>
      <c r="O83" s="62">
        <f t="shared" si="99"/>
        <v>3146.65</v>
      </c>
      <c r="P83" s="63">
        <f t="shared" si="99"/>
        <v>3435.9</v>
      </c>
      <c r="Q83" s="63">
        <f t="shared" si="99"/>
        <v>1280.5</v>
      </c>
      <c r="R83" s="63">
        <f t="shared" si="99"/>
        <v>1678.3</v>
      </c>
      <c r="S83" s="63">
        <f t="shared" si="99"/>
        <v>2015</v>
      </c>
      <c r="T83" s="62">
        <f t="shared" si="99"/>
        <v>2228.85</v>
      </c>
      <c r="U83" s="63">
        <f t="shared" si="99"/>
        <v>2541.5</v>
      </c>
      <c r="V83" s="63">
        <f t="shared" si="99"/>
        <v>1712.75</v>
      </c>
      <c r="W83" s="63">
        <f t="shared" si="99"/>
        <v>2275</v>
      </c>
      <c r="X83" s="63">
        <f t="shared" si="99"/>
        <v>2666.3</v>
      </c>
      <c r="Y83" s="62">
        <f t="shared" si="99"/>
        <v>3160.3</v>
      </c>
      <c r="Z83" s="63">
        <f t="shared" si="99"/>
        <v>3722.55</v>
      </c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</row>
    <row r="84" spans="1:58" x14ac:dyDescent="0.25">
      <c r="A84" s="51">
        <v>4400</v>
      </c>
      <c r="B84" s="63">
        <f t="shared" ref="B84:Z84" si="100">B131*$AC$58*B$93</f>
        <v>855.4</v>
      </c>
      <c r="C84" s="63">
        <f t="shared" si="100"/>
        <v>1089.4000000000001</v>
      </c>
      <c r="D84" s="63">
        <f t="shared" si="100"/>
        <v>1187.55</v>
      </c>
      <c r="E84" s="62">
        <f t="shared" si="100"/>
        <v>1360.45</v>
      </c>
      <c r="F84" s="63">
        <f t="shared" si="100"/>
        <v>1443</v>
      </c>
      <c r="G84" s="63">
        <f t="shared" si="100"/>
        <v>1532.05</v>
      </c>
      <c r="H84" s="63">
        <f t="shared" si="100"/>
        <v>2002</v>
      </c>
      <c r="I84" s="63">
        <f t="shared" si="100"/>
        <v>2215.2000000000003</v>
      </c>
      <c r="J84" s="62">
        <f t="shared" si="100"/>
        <v>2403.0500000000002</v>
      </c>
      <c r="K84" s="63">
        <f t="shared" si="100"/>
        <v>2590.9</v>
      </c>
      <c r="L84" s="63">
        <f t="shared" si="100"/>
        <v>2106</v>
      </c>
      <c r="M84" s="63">
        <f t="shared" si="100"/>
        <v>2796.3</v>
      </c>
      <c r="N84" s="63">
        <f t="shared" si="100"/>
        <v>3114.15</v>
      </c>
      <c r="O84" s="62">
        <f t="shared" si="100"/>
        <v>3311.1</v>
      </c>
      <c r="P84" s="63">
        <f t="shared" si="100"/>
        <v>3615.3</v>
      </c>
      <c r="Q84" s="63">
        <f t="shared" si="100"/>
        <v>1344.2</v>
      </c>
      <c r="R84" s="63">
        <f t="shared" si="100"/>
        <v>1762.15</v>
      </c>
      <c r="S84" s="63">
        <f t="shared" si="100"/>
        <v>2115.75</v>
      </c>
      <c r="T84" s="62">
        <f t="shared" si="100"/>
        <v>2349.1</v>
      </c>
      <c r="U84" s="63">
        <f t="shared" si="100"/>
        <v>2679.3</v>
      </c>
      <c r="V84" s="63">
        <f t="shared" si="100"/>
        <v>1797.9</v>
      </c>
      <c r="W84" s="63">
        <f t="shared" si="100"/>
        <v>2388.1</v>
      </c>
      <c r="X84" s="63">
        <f t="shared" si="100"/>
        <v>2798.9</v>
      </c>
      <c r="Y84" s="62">
        <f t="shared" si="100"/>
        <v>3331.9</v>
      </c>
      <c r="Z84" s="63">
        <f t="shared" si="100"/>
        <v>3924.7000000000003</v>
      </c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</row>
    <row r="85" spans="1:58" x14ac:dyDescent="0.25">
      <c r="A85" s="51">
        <v>4600</v>
      </c>
      <c r="B85" s="63">
        <f t="shared" ref="B85:Z85" si="101">B132*$AC$58*B$93</f>
        <v>895.7</v>
      </c>
      <c r="C85" s="63">
        <f t="shared" si="101"/>
        <v>1141.4000000000001</v>
      </c>
      <c r="D85" s="63">
        <f t="shared" si="101"/>
        <v>1244.1000000000001</v>
      </c>
      <c r="E85" s="62">
        <f t="shared" si="101"/>
        <v>1430.65</v>
      </c>
      <c r="F85" s="63">
        <f t="shared" si="101"/>
        <v>1517.75</v>
      </c>
      <c r="G85" s="63">
        <f t="shared" si="101"/>
        <v>1608.1000000000001</v>
      </c>
      <c r="H85" s="63">
        <f t="shared" si="101"/>
        <v>2102.1</v>
      </c>
      <c r="I85" s="63">
        <f t="shared" si="101"/>
        <v>2325.7000000000003</v>
      </c>
      <c r="J85" s="62">
        <f t="shared" si="101"/>
        <v>2523.3000000000002</v>
      </c>
      <c r="K85" s="63">
        <f t="shared" si="101"/>
        <v>2720.25</v>
      </c>
      <c r="L85" s="63">
        <f t="shared" si="101"/>
        <v>2210.65</v>
      </c>
      <c r="M85" s="63">
        <f t="shared" si="101"/>
        <v>2935.4</v>
      </c>
      <c r="N85" s="63">
        <f t="shared" si="101"/>
        <v>3268.85</v>
      </c>
      <c r="O85" s="62">
        <f t="shared" si="101"/>
        <v>3476.2000000000003</v>
      </c>
      <c r="P85" s="63">
        <f t="shared" si="101"/>
        <v>3795.35</v>
      </c>
      <c r="Q85" s="63">
        <f t="shared" si="101"/>
        <v>1408.55</v>
      </c>
      <c r="R85" s="63">
        <f t="shared" si="101"/>
        <v>1846</v>
      </c>
      <c r="S85" s="63">
        <f t="shared" si="101"/>
        <v>2216.5</v>
      </c>
      <c r="T85" s="62">
        <f t="shared" si="101"/>
        <v>2470</v>
      </c>
      <c r="U85" s="63">
        <f t="shared" si="101"/>
        <v>2817.75</v>
      </c>
      <c r="V85" s="63">
        <f t="shared" si="101"/>
        <v>1883.05</v>
      </c>
      <c r="W85" s="63">
        <f t="shared" si="101"/>
        <v>2501.85</v>
      </c>
      <c r="X85" s="63">
        <f t="shared" si="101"/>
        <v>2932.15</v>
      </c>
      <c r="Y85" s="62">
        <f t="shared" si="101"/>
        <v>3504.8</v>
      </c>
      <c r="Z85" s="63">
        <f t="shared" si="101"/>
        <v>4128.1500000000005</v>
      </c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</row>
    <row r="86" spans="1:58" x14ac:dyDescent="0.25">
      <c r="A86" s="51">
        <v>4800</v>
      </c>
      <c r="B86" s="63">
        <f t="shared" ref="B86:Z86" si="102">B133*$AC$58*B$93</f>
        <v>936.65</v>
      </c>
      <c r="C86" s="63">
        <f t="shared" si="102"/>
        <v>1193.4000000000001</v>
      </c>
      <c r="D86" s="63">
        <f t="shared" si="102"/>
        <v>1300.6500000000001</v>
      </c>
      <c r="E86" s="62">
        <f t="shared" si="102"/>
        <v>1500.8500000000001</v>
      </c>
      <c r="F86" s="63">
        <f t="shared" si="102"/>
        <v>1592.5</v>
      </c>
      <c r="G86" s="63">
        <f t="shared" si="102"/>
        <v>1684.8</v>
      </c>
      <c r="H86" s="63">
        <f t="shared" si="102"/>
        <v>2202.2000000000003</v>
      </c>
      <c r="I86" s="63">
        <f t="shared" si="102"/>
        <v>2436.2000000000003</v>
      </c>
      <c r="J86" s="62">
        <f t="shared" si="102"/>
        <v>2643.55</v>
      </c>
      <c r="K86" s="63">
        <f t="shared" si="102"/>
        <v>2849.6</v>
      </c>
      <c r="L86" s="63">
        <f t="shared" si="102"/>
        <v>2316.6</v>
      </c>
      <c r="M86" s="63">
        <f t="shared" si="102"/>
        <v>3075.8</v>
      </c>
      <c r="N86" s="63">
        <f t="shared" si="102"/>
        <v>3424.85</v>
      </c>
      <c r="O86" s="62">
        <f t="shared" si="102"/>
        <v>3642.6</v>
      </c>
      <c r="P86" s="63">
        <f t="shared" si="102"/>
        <v>3976.7000000000003</v>
      </c>
      <c r="Q86" s="63">
        <f t="shared" si="102"/>
        <v>1472.25</v>
      </c>
      <c r="R86" s="63">
        <f t="shared" si="102"/>
        <v>1929.8500000000001</v>
      </c>
      <c r="S86" s="63">
        <f t="shared" si="102"/>
        <v>2317.25</v>
      </c>
      <c r="T86" s="62">
        <f t="shared" si="102"/>
        <v>2591.5500000000002</v>
      </c>
      <c r="U86" s="63">
        <f t="shared" si="102"/>
        <v>2956.85</v>
      </c>
      <c r="V86" s="63">
        <f t="shared" si="102"/>
        <v>1968.8500000000001</v>
      </c>
      <c r="W86" s="63">
        <f t="shared" si="102"/>
        <v>2615.6</v>
      </c>
      <c r="X86" s="63">
        <f t="shared" si="102"/>
        <v>3065.4</v>
      </c>
      <c r="Y86" s="62">
        <f t="shared" si="102"/>
        <v>3678.35</v>
      </c>
      <c r="Z86" s="63">
        <f t="shared" si="102"/>
        <v>4332.9000000000005</v>
      </c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</row>
    <row r="87" spans="1:58" x14ac:dyDescent="0.25">
      <c r="A87" s="51">
        <v>5000</v>
      </c>
      <c r="B87" s="63">
        <f t="shared" ref="B87:Z87" si="103">B134*$AC$58*B$93</f>
        <v>977.6</v>
      </c>
      <c r="C87" s="63">
        <f t="shared" si="103"/>
        <v>1245.4000000000001</v>
      </c>
      <c r="D87" s="63">
        <f t="shared" si="103"/>
        <v>1357.2</v>
      </c>
      <c r="E87" s="62">
        <f t="shared" si="103"/>
        <v>1572.3500000000001</v>
      </c>
      <c r="F87" s="63">
        <f t="shared" si="103"/>
        <v>1667.9</v>
      </c>
      <c r="G87" s="63">
        <f t="shared" si="103"/>
        <v>1762.15</v>
      </c>
      <c r="H87" s="63">
        <f t="shared" si="103"/>
        <v>2302.9500000000003</v>
      </c>
      <c r="I87" s="63">
        <f t="shared" si="103"/>
        <v>2548</v>
      </c>
      <c r="J87" s="62">
        <f t="shared" si="103"/>
        <v>2764.4500000000003</v>
      </c>
      <c r="K87" s="63">
        <f t="shared" si="103"/>
        <v>2980.25</v>
      </c>
      <c r="L87" s="63">
        <f t="shared" si="103"/>
        <v>2421.9</v>
      </c>
      <c r="M87" s="63">
        <f t="shared" si="103"/>
        <v>3216.2000000000003</v>
      </c>
      <c r="N87" s="63">
        <f t="shared" si="103"/>
        <v>3581.5</v>
      </c>
      <c r="O87" s="62">
        <f t="shared" si="103"/>
        <v>3809</v>
      </c>
      <c r="P87" s="63">
        <f t="shared" si="103"/>
        <v>4158.7</v>
      </c>
      <c r="Q87" s="63">
        <f t="shared" si="103"/>
        <v>1536.6000000000001</v>
      </c>
      <c r="R87" s="63">
        <f t="shared" si="103"/>
        <v>2013.7</v>
      </c>
      <c r="S87" s="63">
        <f t="shared" si="103"/>
        <v>2418</v>
      </c>
      <c r="T87" s="62">
        <f t="shared" si="103"/>
        <v>2713.75</v>
      </c>
      <c r="U87" s="63">
        <f t="shared" si="103"/>
        <v>3097.25</v>
      </c>
      <c r="V87" s="63">
        <f t="shared" si="103"/>
        <v>2054.65</v>
      </c>
      <c r="W87" s="63">
        <f t="shared" si="103"/>
        <v>2729.35</v>
      </c>
      <c r="X87" s="63">
        <f t="shared" si="103"/>
        <v>3199.3</v>
      </c>
      <c r="Y87" s="62">
        <f t="shared" si="103"/>
        <v>3853.2000000000003</v>
      </c>
      <c r="Z87" s="63">
        <f t="shared" si="103"/>
        <v>4538.95</v>
      </c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</row>
    <row r="88" spans="1:58" x14ac:dyDescent="0.25">
      <c r="A88" s="51">
        <v>5200</v>
      </c>
      <c r="B88" s="63">
        <f t="shared" ref="B88:Z88" si="104">B135*$AC$58*B$93</f>
        <v>1018.5500000000001</v>
      </c>
      <c r="C88" s="63">
        <f t="shared" si="104"/>
        <v>1297.4000000000001</v>
      </c>
      <c r="D88" s="63">
        <f t="shared" si="104"/>
        <v>1413.75</v>
      </c>
      <c r="E88" s="62">
        <f t="shared" si="104"/>
        <v>1643.2</v>
      </c>
      <c r="F88" s="63">
        <f t="shared" si="104"/>
        <v>1743.95</v>
      </c>
      <c r="G88" s="63">
        <f t="shared" si="104"/>
        <v>1839.5</v>
      </c>
      <c r="H88" s="63">
        <f t="shared" si="104"/>
        <v>2403.7000000000003</v>
      </c>
      <c r="I88" s="63">
        <f t="shared" si="104"/>
        <v>2659.8</v>
      </c>
      <c r="J88" s="62">
        <f t="shared" si="104"/>
        <v>2885.35</v>
      </c>
      <c r="K88" s="63">
        <f t="shared" si="104"/>
        <v>3110.9</v>
      </c>
      <c r="L88" s="63">
        <f t="shared" si="104"/>
        <v>2528.5</v>
      </c>
      <c r="M88" s="63">
        <f t="shared" si="104"/>
        <v>3357.25</v>
      </c>
      <c r="N88" s="63">
        <f t="shared" si="104"/>
        <v>3738.8</v>
      </c>
      <c r="O88" s="62">
        <f t="shared" si="104"/>
        <v>3976.05</v>
      </c>
      <c r="P88" s="63">
        <f t="shared" si="104"/>
        <v>4340.7</v>
      </c>
      <c r="Q88" s="63">
        <f t="shared" si="104"/>
        <v>1600.95</v>
      </c>
      <c r="R88" s="63">
        <f t="shared" si="104"/>
        <v>2098.2000000000003</v>
      </c>
      <c r="S88" s="63">
        <f t="shared" si="104"/>
        <v>2519.4</v>
      </c>
      <c r="T88" s="62">
        <f t="shared" si="104"/>
        <v>2837.25</v>
      </c>
      <c r="U88" s="63">
        <f t="shared" si="104"/>
        <v>3238.3</v>
      </c>
      <c r="V88" s="63">
        <f t="shared" si="104"/>
        <v>2141.1</v>
      </c>
      <c r="W88" s="63">
        <f t="shared" si="104"/>
        <v>2843.75</v>
      </c>
      <c r="X88" s="63">
        <f t="shared" si="104"/>
        <v>3332.55</v>
      </c>
      <c r="Y88" s="62">
        <f t="shared" si="104"/>
        <v>4028.7000000000003</v>
      </c>
      <c r="Z88" s="63">
        <f t="shared" si="104"/>
        <v>4745.6500000000005</v>
      </c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</row>
    <row r="89" spans="1:58" x14ac:dyDescent="0.25">
      <c r="A89" s="51">
        <v>5400</v>
      </c>
      <c r="B89" s="63">
        <f t="shared" ref="B89:Z89" si="105">B136*$AC$58*B$93</f>
        <v>1059.5</v>
      </c>
      <c r="C89" s="63">
        <f t="shared" si="105"/>
        <v>1350.05</v>
      </c>
      <c r="D89" s="63">
        <f t="shared" si="105"/>
        <v>1470.95</v>
      </c>
      <c r="E89" s="62">
        <f t="shared" si="105"/>
        <v>1715.3500000000001</v>
      </c>
      <c r="F89" s="63">
        <f t="shared" si="105"/>
        <v>1820.65</v>
      </c>
      <c r="G89" s="63">
        <f t="shared" si="105"/>
        <v>1916.8500000000001</v>
      </c>
      <c r="H89" s="63">
        <f t="shared" si="105"/>
        <v>2505.1</v>
      </c>
      <c r="I89" s="63">
        <f t="shared" si="105"/>
        <v>2771.6</v>
      </c>
      <c r="J89" s="62">
        <f t="shared" si="105"/>
        <v>3007.55</v>
      </c>
      <c r="K89" s="63">
        <f t="shared" si="105"/>
        <v>3242.2000000000003</v>
      </c>
      <c r="L89" s="63">
        <f t="shared" si="105"/>
        <v>2635.1</v>
      </c>
      <c r="M89" s="63">
        <f t="shared" si="105"/>
        <v>3498.9500000000003</v>
      </c>
      <c r="N89" s="63">
        <f t="shared" si="105"/>
        <v>3896.75</v>
      </c>
      <c r="O89" s="62">
        <f t="shared" si="105"/>
        <v>4143.75</v>
      </c>
      <c r="P89" s="63">
        <f t="shared" si="105"/>
        <v>4524</v>
      </c>
      <c r="Q89" s="63">
        <f t="shared" si="105"/>
        <v>1665.3</v>
      </c>
      <c r="R89" s="63">
        <f t="shared" si="105"/>
        <v>2182.7000000000003</v>
      </c>
      <c r="S89" s="63">
        <f t="shared" si="105"/>
        <v>2620.8000000000002</v>
      </c>
      <c r="T89" s="62">
        <f t="shared" si="105"/>
        <v>2961.4</v>
      </c>
      <c r="U89" s="63">
        <f t="shared" si="105"/>
        <v>3380</v>
      </c>
      <c r="V89" s="63">
        <f t="shared" si="105"/>
        <v>2226.9</v>
      </c>
      <c r="W89" s="63">
        <f t="shared" si="105"/>
        <v>2958.15</v>
      </c>
      <c r="X89" s="63">
        <f t="shared" si="105"/>
        <v>3467.1</v>
      </c>
      <c r="Y89" s="62">
        <f t="shared" si="105"/>
        <v>4205.5</v>
      </c>
      <c r="Z89" s="63">
        <f t="shared" si="105"/>
        <v>4954.3</v>
      </c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</row>
    <row r="90" spans="1:58" x14ac:dyDescent="0.25">
      <c r="A90" s="51">
        <v>5600</v>
      </c>
      <c r="B90" s="63">
        <f t="shared" ref="B90:Z90" si="106">B137*$AC$58*B$93</f>
        <v>1100.45</v>
      </c>
      <c r="C90" s="63">
        <f t="shared" si="106"/>
        <v>1402.05</v>
      </c>
      <c r="D90" s="63">
        <f t="shared" si="106"/>
        <v>1528.15</v>
      </c>
      <c r="E90" s="62">
        <f t="shared" si="106"/>
        <v>1788.15</v>
      </c>
      <c r="F90" s="63">
        <f t="shared" si="106"/>
        <v>1897.3500000000001</v>
      </c>
      <c r="G90" s="63">
        <f t="shared" si="106"/>
        <v>1994.8500000000001</v>
      </c>
      <c r="H90" s="63">
        <f t="shared" si="106"/>
        <v>2607.15</v>
      </c>
      <c r="I90" s="63">
        <f t="shared" si="106"/>
        <v>2884.05</v>
      </c>
      <c r="J90" s="62">
        <f t="shared" si="106"/>
        <v>3129.75</v>
      </c>
      <c r="K90" s="63">
        <f t="shared" si="106"/>
        <v>3374.15</v>
      </c>
      <c r="L90" s="63">
        <f t="shared" si="106"/>
        <v>2742.35</v>
      </c>
      <c r="M90" s="63">
        <f t="shared" si="106"/>
        <v>3641.3</v>
      </c>
      <c r="N90" s="63">
        <f t="shared" si="106"/>
        <v>4054.7000000000003</v>
      </c>
      <c r="O90" s="62">
        <f t="shared" si="106"/>
        <v>4312.1000000000004</v>
      </c>
      <c r="P90" s="63">
        <f t="shared" si="106"/>
        <v>4707.95</v>
      </c>
      <c r="Q90" s="63">
        <f t="shared" si="106"/>
        <v>1729.65</v>
      </c>
      <c r="R90" s="63">
        <f t="shared" si="106"/>
        <v>2267.2000000000003</v>
      </c>
      <c r="S90" s="63">
        <f t="shared" si="106"/>
        <v>2722.2000000000003</v>
      </c>
      <c r="T90" s="62">
        <f t="shared" si="106"/>
        <v>3086.85</v>
      </c>
      <c r="U90" s="63">
        <f t="shared" si="106"/>
        <v>3523</v>
      </c>
      <c r="V90" s="63">
        <f t="shared" si="106"/>
        <v>2313.35</v>
      </c>
      <c r="W90" s="63">
        <f t="shared" si="106"/>
        <v>3072.55</v>
      </c>
      <c r="X90" s="63">
        <f t="shared" si="106"/>
        <v>3601</v>
      </c>
      <c r="Y90" s="62">
        <f t="shared" si="106"/>
        <v>4382.95</v>
      </c>
      <c r="Z90" s="63">
        <f t="shared" si="106"/>
        <v>5162.95</v>
      </c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</row>
    <row r="91" spans="1:58" x14ac:dyDescent="0.25">
      <c r="A91" s="51">
        <v>5800</v>
      </c>
      <c r="B91" s="63">
        <f t="shared" ref="B91:Z91" si="107">B138*$AC$58*B$93</f>
        <v>1141.4000000000001</v>
      </c>
      <c r="C91" s="63">
        <f t="shared" si="107"/>
        <v>1454.7</v>
      </c>
      <c r="D91" s="63">
        <f t="shared" si="107"/>
        <v>1584.7</v>
      </c>
      <c r="E91" s="62">
        <f t="shared" si="107"/>
        <v>1861.6000000000001</v>
      </c>
      <c r="F91" s="63">
        <f t="shared" si="107"/>
        <v>1975.3500000000001</v>
      </c>
      <c r="G91" s="63">
        <f t="shared" si="107"/>
        <v>2072.85</v>
      </c>
      <c r="H91" s="63">
        <f t="shared" si="107"/>
        <v>2709.2000000000003</v>
      </c>
      <c r="I91" s="63">
        <f t="shared" si="107"/>
        <v>2997.15</v>
      </c>
      <c r="J91" s="62">
        <f t="shared" si="107"/>
        <v>3251.9500000000003</v>
      </c>
      <c r="K91" s="63">
        <f t="shared" si="107"/>
        <v>3506.1</v>
      </c>
      <c r="L91" s="63">
        <f t="shared" si="107"/>
        <v>2849.6</v>
      </c>
      <c r="M91" s="63">
        <f t="shared" si="107"/>
        <v>3783.65</v>
      </c>
      <c r="N91" s="63">
        <f t="shared" si="107"/>
        <v>4213.95</v>
      </c>
      <c r="O91" s="62">
        <f t="shared" si="107"/>
        <v>4481.1000000000004</v>
      </c>
      <c r="P91" s="63">
        <f t="shared" si="107"/>
        <v>4892.55</v>
      </c>
      <c r="Q91" s="63">
        <f t="shared" si="107"/>
        <v>1794.65</v>
      </c>
      <c r="R91" s="63">
        <f t="shared" si="107"/>
        <v>2351.7000000000003</v>
      </c>
      <c r="S91" s="63">
        <f t="shared" si="107"/>
        <v>2823.6</v>
      </c>
      <c r="T91" s="62">
        <f t="shared" si="107"/>
        <v>3213.6</v>
      </c>
      <c r="U91" s="63">
        <f t="shared" si="107"/>
        <v>3666.65</v>
      </c>
      <c r="V91" s="63">
        <f t="shared" si="107"/>
        <v>2399.8000000000002</v>
      </c>
      <c r="W91" s="63">
        <f t="shared" si="107"/>
        <v>3187.6</v>
      </c>
      <c r="X91" s="63">
        <f t="shared" si="107"/>
        <v>3735.55</v>
      </c>
      <c r="Y91" s="62">
        <f t="shared" si="107"/>
        <v>4561.05</v>
      </c>
      <c r="Z91" s="63">
        <f t="shared" si="107"/>
        <v>5373.55</v>
      </c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</row>
    <row r="92" spans="1:58" x14ac:dyDescent="0.25">
      <c r="A92" s="51">
        <v>6000</v>
      </c>
      <c r="B92" s="63">
        <f t="shared" ref="B92:Z92" si="108">B139*$AC$58*B$93</f>
        <v>1182.3500000000001</v>
      </c>
      <c r="C92" s="63">
        <f t="shared" si="108"/>
        <v>1506.7</v>
      </c>
      <c r="D92" s="63">
        <f t="shared" si="108"/>
        <v>1641.9</v>
      </c>
      <c r="E92" s="62">
        <f t="shared" si="108"/>
        <v>1935.7</v>
      </c>
      <c r="F92" s="63">
        <f t="shared" si="108"/>
        <v>2053.35</v>
      </c>
      <c r="G92" s="63">
        <f t="shared" si="108"/>
        <v>2150.85</v>
      </c>
      <c r="H92" s="63">
        <f t="shared" si="108"/>
        <v>2811.25</v>
      </c>
      <c r="I92" s="63">
        <f t="shared" si="108"/>
        <v>3110.9</v>
      </c>
      <c r="J92" s="62">
        <f t="shared" si="108"/>
        <v>3374.8</v>
      </c>
      <c r="K92" s="63">
        <f t="shared" si="108"/>
        <v>3638.7000000000003</v>
      </c>
      <c r="L92" s="63">
        <f t="shared" si="108"/>
        <v>2957.5</v>
      </c>
      <c r="M92" s="63">
        <f t="shared" si="108"/>
        <v>3926.65</v>
      </c>
      <c r="N92" s="63">
        <f t="shared" si="108"/>
        <v>4373.2</v>
      </c>
      <c r="O92" s="62">
        <f t="shared" si="108"/>
        <v>4650.75</v>
      </c>
      <c r="P92" s="63">
        <f t="shared" si="108"/>
        <v>5077.1500000000005</v>
      </c>
      <c r="Q92" s="63">
        <f t="shared" si="108"/>
        <v>1859</v>
      </c>
      <c r="R92" s="63">
        <f t="shared" si="108"/>
        <v>2436.2000000000003</v>
      </c>
      <c r="S92" s="63">
        <f t="shared" si="108"/>
        <v>2925.65</v>
      </c>
      <c r="T92" s="62">
        <f t="shared" si="108"/>
        <v>3342.3</v>
      </c>
      <c r="U92" s="63">
        <f t="shared" si="108"/>
        <v>3811.6</v>
      </c>
      <c r="V92" s="63">
        <f t="shared" si="108"/>
        <v>2486.25</v>
      </c>
      <c r="W92" s="63">
        <f t="shared" si="108"/>
        <v>3302.65</v>
      </c>
      <c r="X92" s="63">
        <f t="shared" si="108"/>
        <v>3870.75</v>
      </c>
      <c r="Y92" s="62">
        <f t="shared" si="108"/>
        <v>4740.45</v>
      </c>
      <c r="Z92" s="63">
        <f t="shared" si="108"/>
        <v>5584.1500000000005</v>
      </c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</row>
    <row r="93" spans="1:58" x14ac:dyDescent="0.25">
      <c r="A93" s="51" t="s">
        <v>36</v>
      </c>
      <c r="B93" s="63">
        <f>IF($AC$60="yes",1-0.8,1)</f>
        <v>1</v>
      </c>
      <c r="C93" s="63">
        <f>IF($AC$60="yes",1-0.75,1)</f>
        <v>1</v>
      </c>
      <c r="D93" s="63">
        <f>IF($AC$60="yes",1-0.7,1)</f>
        <v>1</v>
      </c>
      <c r="E93" s="62">
        <f>IF($AC$60="yes",1-0.65,1)</f>
        <v>1</v>
      </c>
      <c r="F93" s="63">
        <f>IF($AC$60="yes",1-0.6,1)</f>
        <v>1</v>
      </c>
      <c r="G93" s="63">
        <f>$B$93</f>
        <v>1</v>
      </c>
      <c r="H93" s="63">
        <f>$C$93</f>
        <v>1</v>
      </c>
      <c r="I93" s="63">
        <f>$D$93</f>
        <v>1</v>
      </c>
      <c r="J93" s="62">
        <f>$E$93</f>
        <v>1</v>
      </c>
      <c r="K93" s="63">
        <f>$F$93</f>
        <v>1</v>
      </c>
      <c r="L93" s="63">
        <f>$B$93</f>
        <v>1</v>
      </c>
      <c r="M93" s="63">
        <f>$C$93</f>
        <v>1</v>
      </c>
      <c r="N93" s="63">
        <f>$D$93</f>
        <v>1</v>
      </c>
      <c r="O93" s="62">
        <f>$E$93</f>
        <v>1</v>
      </c>
      <c r="P93" s="63">
        <f>$F$93</f>
        <v>1</v>
      </c>
      <c r="Q93" s="63">
        <f>$B$93</f>
        <v>1</v>
      </c>
      <c r="R93" s="63">
        <f>$C$93</f>
        <v>1</v>
      </c>
      <c r="S93" s="63">
        <f>$D$93</f>
        <v>1</v>
      </c>
      <c r="T93" s="62">
        <f>$E$93</f>
        <v>1</v>
      </c>
      <c r="U93" s="63">
        <f>$F$93</f>
        <v>1</v>
      </c>
      <c r="V93" s="63">
        <f>$B$93</f>
        <v>1</v>
      </c>
      <c r="W93" s="63">
        <f>$C$93</f>
        <v>1</v>
      </c>
      <c r="X93" s="63">
        <f>$D$93</f>
        <v>1</v>
      </c>
      <c r="Y93" s="62">
        <f>$E$93</f>
        <v>1</v>
      </c>
      <c r="Z93" s="63">
        <f>$F$93</f>
        <v>1</v>
      </c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</row>
    <row r="94" spans="1:58" x14ac:dyDescent="0.25">
      <c r="A94" s="51"/>
      <c r="E94" s="57"/>
      <c r="J94" s="57"/>
      <c r="O94" s="57"/>
      <c r="T94" s="57"/>
      <c r="Y94" s="57"/>
      <c r="AG94" s="51"/>
      <c r="AK94" s="57"/>
      <c r="AP94" s="57"/>
      <c r="AU94" s="57"/>
      <c r="AZ94" s="57"/>
      <c r="BE94" s="57"/>
    </row>
    <row r="95" spans="1:58" x14ac:dyDescent="0.25">
      <c r="A95" s="51" t="s">
        <v>13</v>
      </c>
    </row>
    <row r="96" spans="1:58" x14ac:dyDescent="0.25">
      <c r="A96" s="50" t="s">
        <v>0</v>
      </c>
      <c r="B96" s="71" t="s">
        <v>2</v>
      </c>
      <c r="C96" s="71"/>
      <c r="D96" s="71"/>
      <c r="E96" s="71"/>
      <c r="F96" s="71"/>
      <c r="G96" s="71" t="s">
        <v>8</v>
      </c>
      <c r="H96" s="71"/>
      <c r="I96" s="71"/>
      <c r="J96" s="71"/>
      <c r="K96" s="71"/>
      <c r="L96" s="71" t="s">
        <v>9</v>
      </c>
      <c r="M96" s="71"/>
      <c r="N96" s="71"/>
      <c r="O96" s="71"/>
      <c r="P96" s="71"/>
      <c r="Q96" s="71" t="s">
        <v>10</v>
      </c>
      <c r="R96" s="71"/>
      <c r="S96" s="71"/>
      <c r="T96" s="71"/>
      <c r="U96" s="71"/>
      <c r="V96" s="71" t="s">
        <v>11</v>
      </c>
      <c r="W96" s="71"/>
      <c r="X96" s="71"/>
      <c r="Y96" s="71"/>
      <c r="Z96" s="71"/>
    </row>
    <row r="97" spans="1:26" x14ac:dyDescent="0.25">
      <c r="A97" s="50" t="s">
        <v>12</v>
      </c>
      <c r="B97" s="52" t="s">
        <v>3</v>
      </c>
      <c r="C97" s="52" t="s">
        <v>4</v>
      </c>
      <c r="D97" s="52" t="s">
        <v>5</v>
      </c>
      <c r="E97" s="52" t="s">
        <v>6</v>
      </c>
      <c r="F97" s="52" t="s">
        <v>7</v>
      </c>
      <c r="G97" s="52" t="s">
        <v>3</v>
      </c>
      <c r="H97" s="52" t="s">
        <v>4</v>
      </c>
      <c r="I97" s="52" t="s">
        <v>5</v>
      </c>
      <c r="J97" s="52" t="s">
        <v>6</v>
      </c>
      <c r="K97" s="52" t="s">
        <v>7</v>
      </c>
      <c r="L97" s="52" t="s">
        <v>3</v>
      </c>
      <c r="M97" s="52" t="s">
        <v>4</v>
      </c>
      <c r="N97" s="52" t="s">
        <v>5</v>
      </c>
      <c r="O97" s="52" t="s">
        <v>6</v>
      </c>
      <c r="P97" s="52" t="s">
        <v>7</v>
      </c>
      <c r="Q97" s="52" t="s">
        <v>3</v>
      </c>
      <c r="R97" s="52" t="s">
        <v>4</v>
      </c>
      <c r="S97" s="52" t="s">
        <v>5</v>
      </c>
      <c r="T97" s="52" t="s">
        <v>6</v>
      </c>
      <c r="U97" s="52" t="s">
        <v>7</v>
      </c>
      <c r="V97" s="52" t="s">
        <v>3</v>
      </c>
      <c r="W97" s="52" t="s">
        <v>4</v>
      </c>
      <c r="X97" s="52" t="s">
        <v>5</v>
      </c>
      <c r="Y97" s="52" t="s">
        <v>6</v>
      </c>
      <c r="Z97" s="52" t="s">
        <v>7</v>
      </c>
    </row>
    <row r="98" spans="1:26" x14ac:dyDescent="0.25">
      <c r="A98" s="50" t="s">
        <v>1</v>
      </c>
      <c r="B98" s="53">
        <v>1.3062</v>
      </c>
      <c r="C98" s="53">
        <v>1.2930999999999999</v>
      </c>
      <c r="D98" s="53">
        <v>1.2876000000000001</v>
      </c>
      <c r="E98" s="53">
        <v>1.2161999999999999</v>
      </c>
      <c r="F98" s="53">
        <v>1.2170000000000001</v>
      </c>
      <c r="G98" s="53">
        <v>1.2830999999999999</v>
      </c>
      <c r="H98" s="53">
        <v>1.2795000000000001</v>
      </c>
      <c r="I98" s="53">
        <v>1.278</v>
      </c>
      <c r="J98" s="53">
        <v>1.2537</v>
      </c>
      <c r="K98" s="53">
        <v>1.2581</v>
      </c>
      <c r="L98" s="53">
        <v>1.2787999999999999</v>
      </c>
      <c r="M98" s="53">
        <v>1.2736000000000001</v>
      </c>
      <c r="N98" s="53">
        <v>1.2710999999999999</v>
      </c>
      <c r="O98" s="53">
        <v>1.2745</v>
      </c>
      <c r="P98" s="53">
        <v>1.2810999999999999</v>
      </c>
      <c r="Q98" s="53">
        <v>1.2786</v>
      </c>
      <c r="R98" s="53">
        <v>1.2511000000000001</v>
      </c>
      <c r="S98" s="53">
        <v>1.2296</v>
      </c>
      <c r="T98" s="53">
        <v>1.2263999999999999</v>
      </c>
      <c r="U98" s="53">
        <v>1.2298</v>
      </c>
      <c r="V98" s="53">
        <v>1.2511000000000001</v>
      </c>
      <c r="W98" s="53">
        <v>1.2090000000000001</v>
      </c>
      <c r="X98" s="53">
        <v>1.1716</v>
      </c>
      <c r="Y98" s="53">
        <v>1.2364999999999999</v>
      </c>
      <c r="Z98" s="54">
        <v>1.2425999999999999</v>
      </c>
    </row>
    <row r="99" spans="1:26" x14ac:dyDescent="0.25">
      <c r="A99" s="51">
        <v>500</v>
      </c>
      <c r="B99" s="46">
        <v>136</v>
      </c>
      <c r="C99" s="46">
        <v>173</v>
      </c>
      <c r="D99" s="46">
        <v>188</v>
      </c>
      <c r="E99" s="46">
        <v>190</v>
      </c>
      <c r="F99" s="46">
        <v>195</v>
      </c>
      <c r="G99" s="46">
        <v>218</v>
      </c>
      <c r="H99" s="46">
        <v>285</v>
      </c>
      <c r="I99" s="46">
        <v>315</v>
      </c>
      <c r="J99" s="46">
        <v>342</v>
      </c>
      <c r="K99" s="46">
        <v>368</v>
      </c>
      <c r="L99" s="46">
        <v>299</v>
      </c>
      <c r="M99" s="46">
        <v>398</v>
      </c>
      <c r="N99" s="46">
        <v>443</v>
      </c>
      <c r="O99" s="46">
        <v>471</v>
      </c>
      <c r="P99" s="46">
        <v>514</v>
      </c>
      <c r="Q99" s="46">
        <v>213</v>
      </c>
      <c r="R99" s="46">
        <v>279</v>
      </c>
      <c r="S99" s="46">
        <v>335</v>
      </c>
      <c r="T99" s="46">
        <v>340</v>
      </c>
      <c r="U99" s="46">
        <v>352</v>
      </c>
      <c r="V99" s="46">
        <v>285</v>
      </c>
      <c r="W99" s="46">
        <v>378</v>
      </c>
      <c r="X99" s="46">
        <v>444</v>
      </c>
      <c r="Y99" s="46">
        <v>449</v>
      </c>
      <c r="Z99" s="46">
        <v>510</v>
      </c>
    </row>
    <row r="100" spans="1:26" x14ac:dyDescent="0.25">
      <c r="A100" s="51">
        <v>600</v>
      </c>
      <c r="B100" s="46">
        <v>164</v>
      </c>
      <c r="C100" s="46">
        <v>209</v>
      </c>
      <c r="D100" s="46">
        <v>228</v>
      </c>
      <c r="E100" s="46">
        <v>229</v>
      </c>
      <c r="F100" s="46">
        <v>237</v>
      </c>
      <c r="G100" s="46">
        <v>266</v>
      </c>
      <c r="H100" s="46">
        <v>348</v>
      </c>
      <c r="I100" s="46">
        <v>385</v>
      </c>
      <c r="J100" s="46">
        <v>417</v>
      </c>
      <c r="K100" s="46">
        <v>450</v>
      </c>
      <c r="L100" s="46">
        <v>366</v>
      </c>
      <c r="M100" s="46">
        <v>486</v>
      </c>
      <c r="N100" s="46">
        <v>541</v>
      </c>
      <c r="O100" s="46">
        <v>575</v>
      </c>
      <c r="P100" s="46">
        <v>628</v>
      </c>
      <c r="Q100" s="46">
        <v>258</v>
      </c>
      <c r="R100" s="46">
        <v>338</v>
      </c>
      <c r="S100" s="46">
        <v>406</v>
      </c>
      <c r="T100" s="46">
        <v>405</v>
      </c>
      <c r="U100" s="46">
        <v>432</v>
      </c>
      <c r="V100" s="46">
        <v>345</v>
      </c>
      <c r="W100" s="46">
        <v>458</v>
      </c>
      <c r="X100" s="46">
        <v>537</v>
      </c>
      <c r="Y100" s="46">
        <v>541</v>
      </c>
      <c r="Z100" s="46">
        <v>627</v>
      </c>
    </row>
    <row r="101" spans="1:26" x14ac:dyDescent="0.25">
      <c r="A101" s="51">
        <v>700</v>
      </c>
      <c r="B101" s="46">
        <v>193</v>
      </c>
      <c r="C101" s="46">
        <v>245</v>
      </c>
      <c r="D101" s="46">
        <v>267</v>
      </c>
      <c r="E101" s="46">
        <v>268</v>
      </c>
      <c r="F101" s="46">
        <v>280</v>
      </c>
      <c r="G101" s="46">
        <v>315</v>
      </c>
      <c r="H101" s="46">
        <v>412</v>
      </c>
      <c r="I101" s="46">
        <v>455</v>
      </c>
      <c r="J101" s="46">
        <v>494</v>
      </c>
      <c r="K101" s="46">
        <v>533</v>
      </c>
      <c r="L101" s="46">
        <v>433</v>
      </c>
      <c r="M101" s="46">
        <v>575</v>
      </c>
      <c r="N101" s="46">
        <v>640</v>
      </c>
      <c r="O101" s="46">
        <v>681</v>
      </c>
      <c r="P101" s="46">
        <v>743</v>
      </c>
      <c r="Q101" s="46">
        <v>303</v>
      </c>
      <c r="R101" s="46">
        <v>397</v>
      </c>
      <c r="S101" s="46">
        <v>477</v>
      </c>
      <c r="T101" s="46">
        <v>471</v>
      </c>
      <c r="U101" s="46">
        <v>514</v>
      </c>
      <c r="V101" s="46">
        <v>405</v>
      </c>
      <c r="W101" s="46">
        <v>538</v>
      </c>
      <c r="X101" s="46">
        <v>630</v>
      </c>
      <c r="Y101" s="46">
        <v>634</v>
      </c>
      <c r="Z101" s="46">
        <v>747</v>
      </c>
    </row>
    <row r="102" spans="1:26" x14ac:dyDescent="0.25">
      <c r="A102" s="51">
        <v>800</v>
      </c>
      <c r="B102" s="46">
        <v>221</v>
      </c>
      <c r="C102" s="46">
        <v>282</v>
      </c>
      <c r="D102" s="46">
        <v>308</v>
      </c>
      <c r="E102" s="46">
        <v>309</v>
      </c>
      <c r="F102" s="46">
        <v>324</v>
      </c>
      <c r="G102" s="46">
        <v>364</v>
      </c>
      <c r="H102" s="46">
        <v>476</v>
      </c>
      <c r="I102" s="46">
        <v>527</v>
      </c>
      <c r="J102" s="46">
        <v>572</v>
      </c>
      <c r="K102" s="46">
        <v>616</v>
      </c>
      <c r="L102" s="46">
        <v>501</v>
      </c>
      <c r="M102" s="46">
        <v>665</v>
      </c>
      <c r="N102" s="46">
        <v>741</v>
      </c>
      <c r="O102" s="46">
        <v>788</v>
      </c>
      <c r="P102" s="46">
        <v>860</v>
      </c>
      <c r="Q102" s="46">
        <v>348</v>
      </c>
      <c r="R102" s="46">
        <v>456</v>
      </c>
      <c r="S102" s="46">
        <v>548</v>
      </c>
      <c r="T102" s="46">
        <v>540</v>
      </c>
      <c r="U102" s="46">
        <v>598</v>
      </c>
      <c r="V102" s="46">
        <v>466</v>
      </c>
      <c r="W102" s="46">
        <v>618</v>
      </c>
      <c r="X102" s="46">
        <v>725</v>
      </c>
      <c r="Y102" s="46">
        <v>738</v>
      </c>
      <c r="Z102" s="46">
        <v>869</v>
      </c>
    </row>
    <row r="103" spans="1:26" x14ac:dyDescent="0.25">
      <c r="A103" s="51">
        <v>900</v>
      </c>
      <c r="B103" s="46">
        <v>251</v>
      </c>
      <c r="C103" s="46">
        <v>319</v>
      </c>
      <c r="D103" s="46">
        <v>348</v>
      </c>
      <c r="E103" s="46">
        <v>351</v>
      </c>
      <c r="F103" s="46">
        <v>369</v>
      </c>
      <c r="G103" s="46">
        <v>415</v>
      </c>
      <c r="H103" s="46">
        <v>542</v>
      </c>
      <c r="I103" s="46">
        <v>600</v>
      </c>
      <c r="J103" s="46">
        <v>650</v>
      </c>
      <c r="K103" s="46">
        <v>701</v>
      </c>
      <c r="L103" s="46">
        <v>570</v>
      </c>
      <c r="M103" s="46">
        <v>757</v>
      </c>
      <c r="N103" s="46">
        <v>843</v>
      </c>
      <c r="O103" s="46">
        <v>896</v>
      </c>
      <c r="P103" s="46">
        <v>978</v>
      </c>
      <c r="Q103" s="46">
        <v>394</v>
      </c>
      <c r="R103" s="46">
        <v>516</v>
      </c>
      <c r="S103" s="46">
        <v>620</v>
      </c>
      <c r="T103" s="46">
        <v>610</v>
      </c>
      <c r="U103" s="46">
        <v>682</v>
      </c>
      <c r="V103" s="46">
        <v>527</v>
      </c>
      <c r="W103" s="46">
        <v>700</v>
      </c>
      <c r="X103" s="46">
        <v>820</v>
      </c>
      <c r="Y103" s="46">
        <v>844</v>
      </c>
      <c r="Z103" s="46">
        <v>994</v>
      </c>
    </row>
    <row r="104" spans="1:26" x14ac:dyDescent="0.25">
      <c r="A104" s="51">
        <v>1000</v>
      </c>
      <c r="B104" s="46">
        <v>280</v>
      </c>
      <c r="C104" s="46">
        <v>356</v>
      </c>
      <c r="D104" s="46">
        <v>388</v>
      </c>
      <c r="E104" s="46">
        <v>393</v>
      </c>
      <c r="F104" s="46">
        <v>415</v>
      </c>
      <c r="G104" s="46">
        <v>465</v>
      </c>
      <c r="H104" s="46">
        <v>608</v>
      </c>
      <c r="I104" s="46">
        <v>673</v>
      </c>
      <c r="J104" s="46">
        <v>730</v>
      </c>
      <c r="K104" s="46">
        <v>787</v>
      </c>
      <c r="L104" s="46">
        <v>640</v>
      </c>
      <c r="M104" s="46">
        <v>849</v>
      </c>
      <c r="N104" s="46">
        <v>946</v>
      </c>
      <c r="O104" s="46">
        <v>1006</v>
      </c>
      <c r="P104" s="46">
        <v>1098</v>
      </c>
      <c r="Q104" s="46">
        <v>440</v>
      </c>
      <c r="R104" s="46">
        <v>576</v>
      </c>
      <c r="S104" s="46">
        <v>692</v>
      </c>
      <c r="T104" s="46">
        <v>681</v>
      </c>
      <c r="U104" s="46">
        <v>768</v>
      </c>
      <c r="V104" s="46">
        <v>588</v>
      </c>
      <c r="W104" s="46">
        <v>781</v>
      </c>
      <c r="X104" s="46">
        <v>915</v>
      </c>
      <c r="Y104" s="46">
        <v>951</v>
      </c>
      <c r="Z104" s="46">
        <v>1120</v>
      </c>
    </row>
    <row r="105" spans="1:26" x14ac:dyDescent="0.25">
      <c r="A105" s="51">
        <v>1100</v>
      </c>
      <c r="B105" s="46">
        <v>309</v>
      </c>
      <c r="C105" s="46">
        <v>394</v>
      </c>
      <c r="D105" s="46">
        <v>429</v>
      </c>
      <c r="E105" s="46">
        <v>436</v>
      </c>
      <c r="F105" s="46">
        <v>461</v>
      </c>
      <c r="G105" s="46">
        <v>516</v>
      </c>
      <c r="H105" s="46">
        <v>675</v>
      </c>
      <c r="I105" s="46">
        <v>747</v>
      </c>
      <c r="J105" s="46">
        <v>810</v>
      </c>
      <c r="K105" s="46">
        <v>874</v>
      </c>
      <c r="L105" s="46">
        <v>710</v>
      </c>
      <c r="M105" s="46">
        <v>943</v>
      </c>
      <c r="N105" s="46">
        <v>1050</v>
      </c>
      <c r="O105" s="46">
        <v>1116</v>
      </c>
      <c r="P105" s="46">
        <v>1219</v>
      </c>
      <c r="Q105" s="46">
        <v>486</v>
      </c>
      <c r="R105" s="46">
        <v>637</v>
      </c>
      <c r="S105" s="46">
        <v>764</v>
      </c>
      <c r="T105" s="46">
        <v>755</v>
      </c>
      <c r="U105" s="46">
        <v>855</v>
      </c>
      <c r="V105" s="46">
        <v>650</v>
      </c>
      <c r="W105" s="46">
        <v>863</v>
      </c>
      <c r="X105" s="46">
        <v>1011</v>
      </c>
      <c r="Y105" s="46">
        <v>1060</v>
      </c>
      <c r="Z105" s="46">
        <v>1249</v>
      </c>
    </row>
    <row r="106" spans="1:26" x14ac:dyDescent="0.25">
      <c r="A106" s="51">
        <v>1200</v>
      </c>
      <c r="B106" s="46">
        <v>338</v>
      </c>
      <c r="C106" s="46">
        <v>431</v>
      </c>
      <c r="D106" s="46">
        <v>470</v>
      </c>
      <c r="E106" s="46">
        <v>480</v>
      </c>
      <c r="F106" s="46">
        <v>508</v>
      </c>
      <c r="G106" s="46">
        <v>568</v>
      </c>
      <c r="H106" s="46">
        <v>743</v>
      </c>
      <c r="I106" s="46">
        <v>822</v>
      </c>
      <c r="J106" s="46">
        <v>891</v>
      </c>
      <c r="K106" s="46">
        <v>961</v>
      </c>
      <c r="L106" s="46">
        <v>781</v>
      </c>
      <c r="M106" s="46">
        <v>1037</v>
      </c>
      <c r="N106" s="46">
        <v>1155</v>
      </c>
      <c r="O106" s="46">
        <v>1228</v>
      </c>
      <c r="P106" s="46">
        <v>1341</v>
      </c>
      <c r="Q106" s="46">
        <v>532</v>
      </c>
      <c r="R106" s="46">
        <v>697</v>
      </c>
      <c r="S106" s="46">
        <v>837</v>
      </c>
      <c r="T106" s="46">
        <v>829</v>
      </c>
      <c r="U106" s="46">
        <v>943</v>
      </c>
      <c r="V106" s="46">
        <v>711</v>
      </c>
      <c r="W106" s="46">
        <v>945</v>
      </c>
      <c r="X106" s="46">
        <v>1107</v>
      </c>
      <c r="Y106" s="46">
        <v>1170</v>
      </c>
      <c r="Z106" s="46">
        <v>1379</v>
      </c>
    </row>
    <row r="107" spans="1:26" x14ac:dyDescent="0.25">
      <c r="A107" s="51">
        <v>1300</v>
      </c>
      <c r="B107" s="46">
        <v>368</v>
      </c>
      <c r="C107" s="46">
        <v>469</v>
      </c>
      <c r="D107" s="46">
        <v>511</v>
      </c>
      <c r="E107" s="46">
        <v>524</v>
      </c>
      <c r="F107" s="46">
        <v>556</v>
      </c>
      <c r="G107" s="46">
        <v>620</v>
      </c>
      <c r="H107" s="46">
        <v>811</v>
      </c>
      <c r="I107" s="46">
        <v>897</v>
      </c>
      <c r="J107" s="46">
        <v>973</v>
      </c>
      <c r="K107" s="46">
        <v>1049</v>
      </c>
      <c r="L107" s="46">
        <v>853</v>
      </c>
      <c r="M107" s="46">
        <v>1132</v>
      </c>
      <c r="N107" s="46">
        <v>1261</v>
      </c>
      <c r="O107" s="46">
        <v>1341</v>
      </c>
      <c r="P107" s="46">
        <v>1464</v>
      </c>
      <c r="Q107" s="46">
        <v>578</v>
      </c>
      <c r="R107" s="46">
        <v>758</v>
      </c>
      <c r="S107" s="46">
        <v>910</v>
      </c>
      <c r="T107" s="46">
        <v>905</v>
      </c>
      <c r="U107" s="46">
        <v>1032</v>
      </c>
      <c r="V107" s="46">
        <v>773</v>
      </c>
      <c r="W107" s="46">
        <v>1027</v>
      </c>
      <c r="X107" s="46">
        <v>1204</v>
      </c>
      <c r="Y107" s="46">
        <v>1282</v>
      </c>
      <c r="Z107" s="46">
        <v>1510</v>
      </c>
    </row>
    <row r="108" spans="1:26" x14ac:dyDescent="0.25">
      <c r="A108" s="51">
        <v>1400</v>
      </c>
      <c r="B108" s="46">
        <v>398</v>
      </c>
      <c r="C108" s="46">
        <v>507</v>
      </c>
      <c r="D108" s="46">
        <v>552</v>
      </c>
      <c r="E108" s="46">
        <v>569</v>
      </c>
      <c r="F108" s="46">
        <v>604</v>
      </c>
      <c r="G108" s="46">
        <v>673</v>
      </c>
      <c r="H108" s="46">
        <v>879</v>
      </c>
      <c r="I108" s="46">
        <v>973</v>
      </c>
      <c r="J108" s="46">
        <v>1055</v>
      </c>
      <c r="K108" s="46">
        <v>1138</v>
      </c>
      <c r="L108" s="46">
        <v>925</v>
      </c>
      <c r="M108" s="46">
        <v>1228</v>
      </c>
      <c r="N108" s="46">
        <v>1367</v>
      </c>
      <c r="O108" s="46">
        <v>1454</v>
      </c>
      <c r="P108" s="46">
        <v>1587</v>
      </c>
      <c r="Q108" s="46">
        <v>625</v>
      </c>
      <c r="R108" s="46">
        <v>819</v>
      </c>
      <c r="S108" s="46">
        <v>983</v>
      </c>
      <c r="T108" s="46">
        <v>983</v>
      </c>
      <c r="U108" s="46">
        <v>1122</v>
      </c>
      <c r="V108" s="46">
        <v>836</v>
      </c>
      <c r="W108" s="46">
        <v>1110</v>
      </c>
      <c r="X108" s="46">
        <v>1301</v>
      </c>
      <c r="Y108" s="46">
        <v>1394</v>
      </c>
      <c r="Z108" s="46">
        <v>1643</v>
      </c>
    </row>
    <row r="109" spans="1:26" x14ac:dyDescent="0.25">
      <c r="A109" s="51">
        <v>1500</v>
      </c>
      <c r="B109" s="46">
        <v>427</v>
      </c>
      <c r="C109" s="46">
        <v>544</v>
      </c>
      <c r="D109" s="46">
        <v>593</v>
      </c>
      <c r="E109" s="46">
        <v>615</v>
      </c>
      <c r="F109" s="46">
        <v>653</v>
      </c>
      <c r="G109" s="46">
        <v>725</v>
      </c>
      <c r="H109" s="46">
        <v>948</v>
      </c>
      <c r="I109" s="46">
        <v>1049</v>
      </c>
      <c r="J109" s="46">
        <v>1138</v>
      </c>
      <c r="K109" s="46">
        <v>1227</v>
      </c>
      <c r="L109" s="46">
        <v>997</v>
      </c>
      <c r="M109" s="46">
        <v>1324</v>
      </c>
      <c r="N109" s="46">
        <v>1475</v>
      </c>
      <c r="O109" s="46">
        <v>1568</v>
      </c>
      <c r="P109" s="46">
        <v>1712</v>
      </c>
      <c r="Q109" s="46">
        <v>672</v>
      </c>
      <c r="R109" s="46">
        <v>880</v>
      </c>
      <c r="S109" s="46">
        <v>1057</v>
      </c>
      <c r="T109" s="46">
        <v>1061</v>
      </c>
      <c r="U109" s="46">
        <v>1212</v>
      </c>
      <c r="V109" s="46">
        <v>898</v>
      </c>
      <c r="W109" s="46">
        <v>1193</v>
      </c>
      <c r="X109" s="46">
        <v>1398</v>
      </c>
      <c r="Y109" s="46">
        <v>1508</v>
      </c>
      <c r="Z109" s="46">
        <v>1777</v>
      </c>
    </row>
    <row r="110" spans="1:26" x14ac:dyDescent="0.25">
      <c r="A110" s="51">
        <v>1600</v>
      </c>
      <c r="B110" s="46">
        <v>457</v>
      </c>
      <c r="C110" s="46">
        <v>582</v>
      </c>
      <c r="D110" s="46">
        <v>635</v>
      </c>
      <c r="E110" s="46">
        <v>661</v>
      </c>
      <c r="F110" s="46">
        <v>702</v>
      </c>
      <c r="G110" s="46">
        <v>778</v>
      </c>
      <c r="H110" s="46">
        <v>1017</v>
      </c>
      <c r="I110" s="46">
        <v>1126</v>
      </c>
      <c r="J110" s="46">
        <v>1221</v>
      </c>
      <c r="K110" s="46">
        <v>1317</v>
      </c>
      <c r="L110" s="46">
        <v>1070</v>
      </c>
      <c r="M110" s="46">
        <v>1421</v>
      </c>
      <c r="N110" s="46">
        <v>1583</v>
      </c>
      <c r="O110" s="46">
        <v>1683</v>
      </c>
      <c r="P110" s="46">
        <v>1837</v>
      </c>
      <c r="Q110" s="46">
        <v>719</v>
      </c>
      <c r="R110" s="46">
        <v>942</v>
      </c>
      <c r="S110" s="46">
        <v>1131</v>
      </c>
      <c r="T110" s="46">
        <v>1141</v>
      </c>
      <c r="U110" s="46">
        <v>1304</v>
      </c>
      <c r="V110" s="46">
        <v>961</v>
      </c>
      <c r="W110" s="46">
        <v>1276</v>
      </c>
      <c r="X110" s="46">
        <v>1496</v>
      </c>
      <c r="Y110" s="46">
        <v>1623</v>
      </c>
      <c r="Z110" s="46">
        <v>1912</v>
      </c>
    </row>
    <row r="111" spans="1:26" x14ac:dyDescent="0.25">
      <c r="A111" s="51">
        <v>1700</v>
      </c>
      <c r="B111" s="46">
        <v>487</v>
      </c>
      <c r="C111" s="46">
        <v>621</v>
      </c>
      <c r="D111" s="46">
        <v>676</v>
      </c>
      <c r="E111" s="46">
        <v>708</v>
      </c>
      <c r="F111" s="46">
        <v>752</v>
      </c>
      <c r="G111" s="46">
        <v>832</v>
      </c>
      <c r="H111" s="46">
        <v>1087</v>
      </c>
      <c r="I111" s="46">
        <v>1203</v>
      </c>
      <c r="J111" s="46">
        <v>1305</v>
      </c>
      <c r="K111" s="46">
        <v>1407</v>
      </c>
      <c r="L111" s="46">
        <v>1144</v>
      </c>
      <c r="M111" s="46">
        <v>1519</v>
      </c>
      <c r="N111" s="46">
        <v>1691</v>
      </c>
      <c r="O111" s="46">
        <v>1798</v>
      </c>
      <c r="P111" s="46">
        <v>1963</v>
      </c>
      <c r="Q111" s="46">
        <v>766</v>
      </c>
      <c r="R111" s="46">
        <v>1003</v>
      </c>
      <c r="S111" s="46">
        <v>1205</v>
      </c>
      <c r="T111" s="46">
        <v>1221</v>
      </c>
      <c r="U111" s="46">
        <v>1397</v>
      </c>
      <c r="V111" s="46">
        <v>1024</v>
      </c>
      <c r="W111" s="46">
        <v>1360</v>
      </c>
      <c r="X111" s="46">
        <v>1594</v>
      </c>
      <c r="Y111" s="46">
        <v>1739</v>
      </c>
      <c r="Z111" s="46">
        <v>2048</v>
      </c>
    </row>
    <row r="112" spans="1:26" x14ac:dyDescent="0.25">
      <c r="A112" s="51">
        <v>1800</v>
      </c>
      <c r="B112" s="46">
        <v>517</v>
      </c>
      <c r="C112" s="46">
        <v>659</v>
      </c>
      <c r="D112" s="46">
        <v>718</v>
      </c>
      <c r="E112" s="46">
        <v>756</v>
      </c>
      <c r="F112" s="46">
        <v>802</v>
      </c>
      <c r="G112" s="46">
        <v>886</v>
      </c>
      <c r="H112" s="46">
        <v>1158</v>
      </c>
      <c r="I112" s="46">
        <v>1281</v>
      </c>
      <c r="J112" s="46">
        <v>1389</v>
      </c>
      <c r="K112" s="46">
        <v>1498</v>
      </c>
      <c r="L112" s="46">
        <v>1218</v>
      </c>
      <c r="M112" s="46">
        <v>1617</v>
      </c>
      <c r="N112" s="46">
        <v>1800</v>
      </c>
      <c r="O112" s="46">
        <v>1914</v>
      </c>
      <c r="P112" s="46">
        <v>2090</v>
      </c>
      <c r="Q112" s="46">
        <v>813</v>
      </c>
      <c r="R112" s="46">
        <v>1065</v>
      </c>
      <c r="S112" s="46">
        <v>1279</v>
      </c>
      <c r="T112" s="46">
        <v>1303</v>
      </c>
      <c r="U112" s="46">
        <v>1491</v>
      </c>
      <c r="V112" s="46">
        <v>1087</v>
      </c>
      <c r="W112" s="46">
        <v>1444</v>
      </c>
      <c r="X112" s="46">
        <v>1692</v>
      </c>
      <c r="Y112" s="46">
        <v>1855</v>
      </c>
      <c r="Z112" s="46">
        <v>2186</v>
      </c>
    </row>
    <row r="113" spans="1:26" x14ac:dyDescent="0.25">
      <c r="A113" s="51">
        <v>1900</v>
      </c>
      <c r="B113" s="46">
        <v>547</v>
      </c>
      <c r="C113" s="46">
        <v>697</v>
      </c>
      <c r="D113" s="46">
        <v>760</v>
      </c>
      <c r="E113" s="46">
        <v>803</v>
      </c>
      <c r="F113" s="46">
        <v>853</v>
      </c>
      <c r="G113" s="46">
        <v>940</v>
      </c>
      <c r="H113" s="46">
        <v>1228</v>
      </c>
      <c r="I113" s="46">
        <v>1359</v>
      </c>
      <c r="J113" s="46">
        <v>1474</v>
      </c>
      <c r="K113" s="46">
        <v>1589</v>
      </c>
      <c r="L113" s="46">
        <v>1292</v>
      </c>
      <c r="M113" s="46">
        <v>1715</v>
      </c>
      <c r="N113" s="46">
        <v>1910</v>
      </c>
      <c r="O113" s="46">
        <v>2031</v>
      </c>
      <c r="P113" s="46">
        <v>2218</v>
      </c>
      <c r="Q113" s="46">
        <v>860</v>
      </c>
      <c r="R113" s="46">
        <v>1127</v>
      </c>
      <c r="S113" s="46">
        <v>1353</v>
      </c>
      <c r="T113" s="46">
        <v>1385</v>
      </c>
      <c r="U113" s="46">
        <v>1585</v>
      </c>
      <c r="V113" s="46">
        <v>1150</v>
      </c>
      <c r="W113" s="46">
        <v>1527</v>
      </c>
      <c r="X113" s="46">
        <v>1790</v>
      </c>
      <c r="Y113" s="46">
        <v>1973</v>
      </c>
      <c r="Z113" s="46">
        <v>2324</v>
      </c>
    </row>
    <row r="114" spans="1:26" x14ac:dyDescent="0.25">
      <c r="A114" s="51">
        <v>2000</v>
      </c>
      <c r="B114" s="46">
        <v>577</v>
      </c>
      <c r="C114" s="46">
        <v>735</v>
      </c>
      <c r="D114" s="46">
        <v>801</v>
      </c>
      <c r="E114" s="46">
        <v>852</v>
      </c>
      <c r="F114" s="46">
        <v>904</v>
      </c>
      <c r="G114" s="46">
        <v>994</v>
      </c>
      <c r="H114" s="46">
        <v>1299</v>
      </c>
      <c r="I114" s="46">
        <v>1437</v>
      </c>
      <c r="J114" s="46">
        <v>1559</v>
      </c>
      <c r="K114" s="46">
        <v>1681</v>
      </c>
      <c r="L114" s="46">
        <v>1366</v>
      </c>
      <c r="M114" s="46">
        <v>1814</v>
      </c>
      <c r="N114" s="46">
        <v>2020</v>
      </c>
      <c r="O114" s="46">
        <v>2148</v>
      </c>
      <c r="P114" s="46">
        <v>2346</v>
      </c>
      <c r="Q114" s="46">
        <v>907</v>
      </c>
      <c r="R114" s="46">
        <v>1189</v>
      </c>
      <c r="S114" s="46">
        <v>1428</v>
      </c>
      <c r="T114" s="46">
        <v>1469</v>
      </c>
      <c r="U114" s="46">
        <v>1680</v>
      </c>
      <c r="V114" s="46">
        <v>1213</v>
      </c>
      <c r="W114" s="46">
        <v>1612</v>
      </c>
      <c r="X114" s="46">
        <v>1889</v>
      </c>
      <c r="Y114" s="46">
        <v>2092</v>
      </c>
      <c r="Z114" s="46">
        <v>2464</v>
      </c>
    </row>
    <row r="115" spans="1:26" x14ac:dyDescent="0.25">
      <c r="A115" s="51">
        <v>2100</v>
      </c>
      <c r="B115" s="46">
        <v>607</v>
      </c>
      <c r="C115" s="46">
        <v>774</v>
      </c>
      <c r="D115" s="46">
        <v>843</v>
      </c>
      <c r="E115" s="46">
        <v>900</v>
      </c>
      <c r="F115" s="46">
        <v>956</v>
      </c>
      <c r="G115" s="46">
        <v>1048</v>
      </c>
      <c r="H115" s="46">
        <v>1370</v>
      </c>
      <c r="I115" s="46">
        <v>1516</v>
      </c>
      <c r="J115" s="46">
        <v>1645</v>
      </c>
      <c r="K115" s="46">
        <v>1773</v>
      </c>
      <c r="L115" s="46">
        <v>1441</v>
      </c>
      <c r="M115" s="46">
        <v>1914</v>
      </c>
      <c r="N115" s="46">
        <v>2131</v>
      </c>
      <c r="O115" s="46">
        <v>2266</v>
      </c>
      <c r="P115" s="46">
        <v>2474</v>
      </c>
      <c r="Q115" s="46">
        <v>955</v>
      </c>
      <c r="R115" s="46">
        <v>1251</v>
      </c>
      <c r="S115" s="46">
        <v>1502</v>
      </c>
      <c r="T115" s="46">
        <v>1553</v>
      </c>
      <c r="U115" s="46">
        <v>1776</v>
      </c>
      <c r="V115" s="46">
        <v>1277</v>
      </c>
      <c r="W115" s="46">
        <v>1696</v>
      </c>
      <c r="X115" s="46">
        <v>1988</v>
      </c>
      <c r="Y115" s="46">
        <v>2211</v>
      </c>
      <c r="Z115" s="46">
        <v>2604</v>
      </c>
    </row>
    <row r="116" spans="1:26" x14ac:dyDescent="0.25">
      <c r="A116" s="51">
        <v>2200</v>
      </c>
      <c r="B116" s="46">
        <v>638</v>
      </c>
      <c r="C116" s="46">
        <v>812</v>
      </c>
      <c r="D116" s="46">
        <v>885</v>
      </c>
      <c r="E116" s="46">
        <v>950</v>
      </c>
      <c r="F116" s="46">
        <v>1008</v>
      </c>
      <c r="G116" s="46">
        <v>1103</v>
      </c>
      <c r="H116" s="46">
        <v>1442</v>
      </c>
      <c r="I116" s="46">
        <v>1595</v>
      </c>
      <c r="J116" s="46">
        <v>1731</v>
      </c>
      <c r="K116" s="46">
        <v>1866</v>
      </c>
      <c r="L116" s="46">
        <v>1517</v>
      </c>
      <c r="M116" s="46">
        <v>2014</v>
      </c>
      <c r="N116" s="46">
        <v>2243</v>
      </c>
      <c r="O116" s="46">
        <v>2385</v>
      </c>
      <c r="P116" s="46">
        <v>2604</v>
      </c>
      <c r="Q116" s="46">
        <v>1002</v>
      </c>
      <c r="R116" s="46">
        <v>1314</v>
      </c>
      <c r="S116" s="46">
        <v>1577</v>
      </c>
      <c r="T116" s="46">
        <v>1638</v>
      </c>
      <c r="U116" s="46">
        <v>1873</v>
      </c>
      <c r="V116" s="46">
        <v>1340</v>
      </c>
      <c r="W116" s="46">
        <v>1780</v>
      </c>
      <c r="X116" s="46">
        <v>2087</v>
      </c>
      <c r="Y116" s="46">
        <v>2331</v>
      </c>
      <c r="Z116" s="46">
        <v>2746</v>
      </c>
    </row>
    <row r="117" spans="1:26" x14ac:dyDescent="0.25">
      <c r="A117" s="51">
        <v>2300</v>
      </c>
      <c r="B117" s="46">
        <v>668</v>
      </c>
      <c r="C117" s="46">
        <v>851</v>
      </c>
      <c r="D117" s="46">
        <v>927</v>
      </c>
      <c r="E117" s="46">
        <v>999</v>
      </c>
      <c r="F117" s="46">
        <v>1060</v>
      </c>
      <c r="G117" s="46">
        <v>1158</v>
      </c>
      <c r="H117" s="46">
        <v>1514</v>
      </c>
      <c r="I117" s="46">
        <v>1675</v>
      </c>
      <c r="J117" s="46">
        <v>1817</v>
      </c>
      <c r="K117" s="46">
        <v>1959</v>
      </c>
      <c r="L117" s="46">
        <v>1592</v>
      </c>
      <c r="M117" s="46">
        <v>2114</v>
      </c>
      <c r="N117" s="46">
        <v>2355</v>
      </c>
      <c r="O117" s="46">
        <v>2504</v>
      </c>
      <c r="P117" s="46">
        <v>2734</v>
      </c>
      <c r="Q117" s="46">
        <v>1050</v>
      </c>
      <c r="R117" s="46">
        <v>1376</v>
      </c>
      <c r="S117" s="46">
        <v>1652</v>
      </c>
      <c r="T117" s="46">
        <v>1723</v>
      </c>
      <c r="U117" s="46">
        <v>1970</v>
      </c>
      <c r="V117" s="46">
        <v>1404</v>
      </c>
      <c r="W117" s="46">
        <v>1865</v>
      </c>
      <c r="X117" s="46">
        <v>2186</v>
      </c>
      <c r="Y117" s="46">
        <v>2452</v>
      </c>
      <c r="Z117" s="46">
        <v>2888</v>
      </c>
    </row>
    <row r="118" spans="1:26" x14ac:dyDescent="0.25">
      <c r="A118" s="51">
        <v>2400</v>
      </c>
      <c r="B118" s="46">
        <v>698</v>
      </c>
      <c r="C118" s="46">
        <v>890</v>
      </c>
      <c r="D118" s="46">
        <v>970</v>
      </c>
      <c r="E118" s="46">
        <v>1049</v>
      </c>
      <c r="F118" s="46">
        <v>1113</v>
      </c>
      <c r="G118" s="46">
        <v>1214</v>
      </c>
      <c r="H118" s="46">
        <v>1586</v>
      </c>
      <c r="I118" s="46">
        <v>1755</v>
      </c>
      <c r="J118" s="46">
        <v>1904</v>
      </c>
      <c r="K118" s="46">
        <v>2053</v>
      </c>
      <c r="L118" s="46">
        <v>1668</v>
      </c>
      <c r="M118" s="46">
        <v>2215</v>
      </c>
      <c r="N118" s="46">
        <v>2467</v>
      </c>
      <c r="O118" s="46">
        <v>2623</v>
      </c>
      <c r="P118" s="46">
        <v>2864</v>
      </c>
      <c r="Q118" s="46">
        <v>1098</v>
      </c>
      <c r="R118" s="46">
        <v>1439</v>
      </c>
      <c r="S118" s="46">
        <v>1727</v>
      </c>
      <c r="T118" s="46">
        <v>1810</v>
      </c>
      <c r="U118" s="46">
        <v>2068</v>
      </c>
      <c r="V118" s="46">
        <v>1468</v>
      </c>
      <c r="W118" s="46">
        <v>1950</v>
      </c>
      <c r="X118" s="46">
        <v>2285</v>
      </c>
      <c r="Y118" s="46">
        <v>2573</v>
      </c>
      <c r="Z118" s="46">
        <v>3031</v>
      </c>
    </row>
    <row r="119" spans="1:26" x14ac:dyDescent="0.25">
      <c r="A119" s="50">
        <v>2500</v>
      </c>
      <c r="B119" s="46">
        <v>729</v>
      </c>
      <c r="C119" s="46">
        <v>929</v>
      </c>
      <c r="D119" s="46">
        <v>1012</v>
      </c>
      <c r="E119" s="57">
        <v>1099</v>
      </c>
      <c r="F119" s="46">
        <v>1166</v>
      </c>
      <c r="G119" s="46">
        <v>1269</v>
      </c>
      <c r="H119" s="46">
        <v>1659</v>
      </c>
      <c r="I119" s="46">
        <v>1835</v>
      </c>
      <c r="J119" s="57">
        <v>1991</v>
      </c>
      <c r="K119" s="46">
        <v>2146</v>
      </c>
      <c r="L119" s="46">
        <v>1745</v>
      </c>
      <c r="M119" s="46">
        <v>2317</v>
      </c>
      <c r="N119" s="46">
        <v>2580</v>
      </c>
      <c r="O119" s="57">
        <v>2743</v>
      </c>
      <c r="P119" s="46">
        <v>2995</v>
      </c>
      <c r="Q119" s="46">
        <v>1146</v>
      </c>
      <c r="R119" s="46">
        <v>1501</v>
      </c>
      <c r="S119" s="46">
        <v>1803</v>
      </c>
      <c r="T119" s="57">
        <v>1896</v>
      </c>
      <c r="U119" s="46">
        <v>2166</v>
      </c>
      <c r="V119" s="46">
        <v>1532</v>
      </c>
      <c r="W119" s="46">
        <v>2035</v>
      </c>
      <c r="X119" s="46">
        <v>2385</v>
      </c>
      <c r="Y119" s="57">
        <v>2696</v>
      </c>
      <c r="Z119" s="46">
        <v>3175</v>
      </c>
    </row>
    <row r="120" spans="1:26" x14ac:dyDescent="0.25">
      <c r="A120" s="51">
        <v>2600</v>
      </c>
      <c r="B120" s="46">
        <v>759</v>
      </c>
      <c r="C120" s="46">
        <v>967</v>
      </c>
      <c r="D120" s="46">
        <v>1054</v>
      </c>
      <c r="E120" s="57">
        <v>1149</v>
      </c>
      <c r="F120" s="46">
        <v>1220</v>
      </c>
      <c r="G120" s="46">
        <v>1325</v>
      </c>
      <c r="H120" s="46">
        <v>1731</v>
      </c>
      <c r="I120" s="46">
        <v>1916</v>
      </c>
      <c r="J120" s="57">
        <v>2078</v>
      </c>
      <c r="K120" s="46">
        <v>2241</v>
      </c>
      <c r="L120" s="46">
        <v>1821</v>
      </c>
      <c r="M120" s="46">
        <v>2418</v>
      </c>
      <c r="N120" s="46">
        <v>2693</v>
      </c>
      <c r="O120" s="57">
        <v>2864</v>
      </c>
      <c r="P120" s="46">
        <v>3126</v>
      </c>
      <c r="Q120" s="46">
        <v>1193</v>
      </c>
      <c r="R120" s="46">
        <v>1564</v>
      </c>
      <c r="S120" s="46">
        <v>1878</v>
      </c>
      <c r="T120" s="57">
        <v>1984</v>
      </c>
      <c r="U120" s="46">
        <v>2265</v>
      </c>
      <c r="V120" s="46">
        <v>1596</v>
      </c>
      <c r="W120" s="46">
        <v>2120</v>
      </c>
      <c r="X120" s="46">
        <v>2485</v>
      </c>
      <c r="Y120" s="57">
        <v>2818</v>
      </c>
      <c r="Z120" s="46">
        <v>3320</v>
      </c>
    </row>
    <row r="121" spans="1:26" x14ac:dyDescent="0.25">
      <c r="A121" s="51">
        <v>2700</v>
      </c>
      <c r="B121" s="46">
        <v>790</v>
      </c>
      <c r="C121" s="46">
        <v>1006</v>
      </c>
      <c r="D121" s="46">
        <v>1097</v>
      </c>
      <c r="E121" s="57">
        <v>1200</v>
      </c>
      <c r="F121" s="46">
        <v>1273</v>
      </c>
      <c r="G121" s="46">
        <v>1381</v>
      </c>
      <c r="H121" s="46">
        <v>1804</v>
      </c>
      <c r="I121" s="46">
        <v>1996</v>
      </c>
      <c r="J121" s="57">
        <v>2166</v>
      </c>
      <c r="K121" s="46">
        <v>2335</v>
      </c>
      <c r="L121" s="46">
        <v>1898</v>
      </c>
      <c r="M121" s="46">
        <v>2520</v>
      </c>
      <c r="N121" s="46">
        <v>2806</v>
      </c>
      <c r="O121" s="57">
        <v>2984</v>
      </c>
      <c r="P121" s="46">
        <v>3258</v>
      </c>
      <c r="Q121" s="46">
        <v>1241</v>
      </c>
      <c r="R121" s="46">
        <v>1627</v>
      </c>
      <c r="S121" s="46">
        <v>1954</v>
      </c>
      <c r="T121" s="57">
        <v>2072</v>
      </c>
      <c r="U121" s="46">
        <v>2365</v>
      </c>
      <c r="V121" s="46">
        <v>1660</v>
      </c>
      <c r="W121" s="46">
        <v>2205</v>
      </c>
      <c r="X121" s="46">
        <v>2585</v>
      </c>
      <c r="Y121" s="57">
        <v>2942</v>
      </c>
      <c r="Z121" s="46">
        <v>3466</v>
      </c>
    </row>
    <row r="122" spans="1:26" x14ac:dyDescent="0.25">
      <c r="A122" s="51">
        <v>2800</v>
      </c>
      <c r="B122" s="46">
        <v>820</v>
      </c>
      <c r="C122" s="46">
        <v>1045</v>
      </c>
      <c r="D122" s="46">
        <v>1139</v>
      </c>
      <c r="E122" s="57">
        <v>1251</v>
      </c>
      <c r="F122" s="46">
        <v>1327</v>
      </c>
      <c r="G122" s="46">
        <v>1437</v>
      </c>
      <c r="H122" s="46">
        <v>1878</v>
      </c>
      <c r="I122" s="46">
        <v>2077</v>
      </c>
      <c r="J122" s="57">
        <v>2254</v>
      </c>
      <c r="K122" s="46">
        <v>2430</v>
      </c>
      <c r="L122" s="46">
        <v>1975</v>
      </c>
      <c r="M122" s="46">
        <v>2623</v>
      </c>
      <c r="N122" s="46">
        <v>2920</v>
      </c>
      <c r="O122" s="57">
        <v>3106</v>
      </c>
      <c r="P122" s="46">
        <v>3391</v>
      </c>
      <c r="Q122" s="46">
        <v>1290</v>
      </c>
      <c r="R122" s="46">
        <v>1690</v>
      </c>
      <c r="S122" s="46">
        <v>2029</v>
      </c>
      <c r="T122" s="57">
        <v>2160</v>
      </c>
      <c r="U122" s="46">
        <v>2465</v>
      </c>
      <c r="V122" s="46">
        <v>1725</v>
      </c>
      <c r="W122" s="46">
        <v>2291</v>
      </c>
      <c r="X122" s="46">
        <v>2685</v>
      </c>
      <c r="Y122" s="57">
        <v>3066</v>
      </c>
      <c r="Z122" s="46">
        <v>3612</v>
      </c>
    </row>
    <row r="123" spans="1:26" x14ac:dyDescent="0.25">
      <c r="A123" s="51">
        <v>2900</v>
      </c>
      <c r="B123" s="46">
        <v>851</v>
      </c>
      <c r="C123" s="46">
        <v>1084</v>
      </c>
      <c r="D123" s="46">
        <v>1182</v>
      </c>
      <c r="E123" s="57">
        <v>1303</v>
      </c>
      <c r="F123" s="46">
        <v>1382</v>
      </c>
      <c r="G123" s="46">
        <v>1493</v>
      </c>
      <c r="H123" s="46">
        <v>1951</v>
      </c>
      <c r="I123" s="46">
        <v>2159</v>
      </c>
      <c r="J123" s="57">
        <v>2342</v>
      </c>
      <c r="K123" s="46">
        <v>2525</v>
      </c>
      <c r="L123" s="46">
        <v>2052</v>
      </c>
      <c r="M123" s="46">
        <v>2725</v>
      </c>
      <c r="N123" s="46">
        <v>3035</v>
      </c>
      <c r="O123" s="57">
        <v>3227</v>
      </c>
      <c r="P123" s="46">
        <v>3523</v>
      </c>
      <c r="Q123" s="46">
        <v>1338</v>
      </c>
      <c r="R123" s="46">
        <v>1753</v>
      </c>
      <c r="S123" s="46">
        <v>2105</v>
      </c>
      <c r="T123" s="57">
        <v>2249</v>
      </c>
      <c r="U123" s="46">
        <v>2565</v>
      </c>
      <c r="V123" s="46">
        <v>1789</v>
      </c>
      <c r="W123" s="46">
        <v>2376</v>
      </c>
      <c r="X123" s="46">
        <v>2785</v>
      </c>
      <c r="Y123" s="57">
        <v>3191</v>
      </c>
      <c r="Z123" s="46">
        <v>3759</v>
      </c>
    </row>
    <row r="124" spans="1:26" x14ac:dyDescent="0.25">
      <c r="A124" s="51">
        <v>3000</v>
      </c>
      <c r="B124" s="46">
        <v>882</v>
      </c>
      <c r="C124" s="46">
        <v>1123</v>
      </c>
      <c r="D124" s="46">
        <v>1224</v>
      </c>
      <c r="E124" s="57">
        <v>1354</v>
      </c>
      <c r="F124" s="46">
        <v>1436</v>
      </c>
      <c r="G124" s="46">
        <v>1549</v>
      </c>
      <c r="H124" s="46">
        <v>2025</v>
      </c>
      <c r="I124" s="46">
        <v>2240</v>
      </c>
      <c r="J124" s="57">
        <v>2431</v>
      </c>
      <c r="K124" s="46">
        <v>2621</v>
      </c>
      <c r="L124" s="46">
        <v>2130</v>
      </c>
      <c r="M124" s="46">
        <v>2828</v>
      </c>
      <c r="N124" s="46">
        <v>3150</v>
      </c>
      <c r="O124" s="57">
        <v>3349</v>
      </c>
      <c r="P124" s="46">
        <v>3657</v>
      </c>
      <c r="Q124" s="46">
        <v>1386</v>
      </c>
      <c r="R124" s="46">
        <v>1816</v>
      </c>
      <c r="S124" s="46">
        <v>2181</v>
      </c>
      <c r="T124" s="57">
        <v>2338</v>
      </c>
      <c r="U124" s="46">
        <v>2666</v>
      </c>
      <c r="V124" s="46">
        <v>1854</v>
      </c>
      <c r="W124" s="46">
        <v>2462</v>
      </c>
      <c r="X124" s="46">
        <v>2886</v>
      </c>
      <c r="Y124" s="57">
        <v>3316</v>
      </c>
      <c r="Z124" s="46">
        <v>3907</v>
      </c>
    </row>
    <row r="125" spans="1:26" x14ac:dyDescent="0.25">
      <c r="A125" s="51">
        <v>3200</v>
      </c>
      <c r="B125" s="46">
        <v>943</v>
      </c>
      <c r="C125" s="46">
        <v>1202</v>
      </c>
      <c r="D125" s="46">
        <v>1310</v>
      </c>
      <c r="E125" s="57">
        <v>1458</v>
      </c>
      <c r="F125" s="46">
        <v>1546</v>
      </c>
      <c r="G125" s="46">
        <v>1663</v>
      </c>
      <c r="H125" s="46">
        <v>2173</v>
      </c>
      <c r="I125" s="46">
        <v>2405</v>
      </c>
      <c r="J125" s="57">
        <v>2609</v>
      </c>
      <c r="K125" s="46">
        <v>2812</v>
      </c>
      <c r="L125" s="46">
        <v>2286</v>
      </c>
      <c r="M125" s="46">
        <v>3035</v>
      </c>
      <c r="N125" s="46">
        <v>3380</v>
      </c>
      <c r="O125" s="57">
        <v>3595</v>
      </c>
      <c r="P125" s="46">
        <v>3924</v>
      </c>
      <c r="Q125" s="46">
        <v>1483</v>
      </c>
      <c r="R125" s="46">
        <v>1943</v>
      </c>
      <c r="S125" s="46">
        <v>2333</v>
      </c>
      <c r="T125" s="57">
        <v>2517</v>
      </c>
      <c r="U125" s="46">
        <v>2870</v>
      </c>
      <c r="V125" s="46">
        <v>1983</v>
      </c>
      <c r="W125" s="46">
        <v>2634</v>
      </c>
      <c r="X125" s="46">
        <v>3087</v>
      </c>
      <c r="Y125" s="57">
        <v>3569</v>
      </c>
      <c r="Z125" s="46">
        <v>4204</v>
      </c>
    </row>
    <row r="126" spans="1:26" x14ac:dyDescent="0.25">
      <c r="A126" s="51">
        <v>3400</v>
      </c>
      <c r="B126" s="46">
        <v>1005</v>
      </c>
      <c r="C126" s="46">
        <v>1280</v>
      </c>
      <c r="D126" s="46">
        <v>1395</v>
      </c>
      <c r="E126" s="57">
        <v>1562</v>
      </c>
      <c r="F126" s="46">
        <v>1657</v>
      </c>
      <c r="G126" s="46">
        <v>1777</v>
      </c>
      <c r="H126" s="46">
        <v>2322</v>
      </c>
      <c r="I126" s="46">
        <v>2570</v>
      </c>
      <c r="J126" s="57">
        <v>2788</v>
      </c>
      <c r="K126" s="46">
        <v>3006</v>
      </c>
      <c r="L126" s="46">
        <v>2443</v>
      </c>
      <c r="M126" s="46">
        <v>3244</v>
      </c>
      <c r="N126" s="46">
        <v>3612</v>
      </c>
      <c r="O126" s="57">
        <v>3841</v>
      </c>
      <c r="P126" s="46">
        <v>4194</v>
      </c>
      <c r="Q126" s="46">
        <v>1580</v>
      </c>
      <c r="R126" s="46">
        <v>2070</v>
      </c>
      <c r="S126" s="46">
        <v>2486</v>
      </c>
      <c r="T126" s="57">
        <v>2697</v>
      </c>
      <c r="U126" s="46">
        <v>3075</v>
      </c>
      <c r="V126" s="46">
        <v>2113</v>
      </c>
      <c r="W126" s="46">
        <v>2806</v>
      </c>
      <c r="X126" s="46">
        <v>3289</v>
      </c>
      <c r="Y126" s="57">
        <v>3824</v>
      </c>
      <c r="Z126" s="46">
        <v>4504</v>
      </c>
    </row>
    <row r="127" spans="1:26" x14ac:dyDescent="0.25">
      <c r="A127" s="51">
        <v>3600</v>
      </c>
      <c r="B127" s="46">
        <v>1067</v>
      </c>
      <c r="C127" s="46">
        <v>1359</v>
      </c>
      <c r="D127" s="46">
        <v>1481</v>
      </c>
      <c r="E127" s="57">
        <v>1667</v>
      </c>
      <c r="F127" s="46">
        <v>1768</v>
      </c>
      <c r="G127" s="46">
        <v>1892</v>
      </c>
      <c r="H127" s="46">
        <v>2472</v>
      </c>
      <c r="I127" s="46">
        <v>2735</v>
      </c>
      <c r="J127" s="57">
        <v>2968</v>
      </c>
      <c r="K127" s="46">
        <v>3200</v>
      </c>
      <c r="L127" s="46">
        <v>2601</v>
      </c>
      <c r="M127" s="46">
        <v>3453</v>
      </c>
      <c r="N127" s="46">
        <v>3846</v>
      </c>
      <c r="O127" s="57">
        <v>4089</v>
      </c>
      <c r="P127" s="46">
        <v>4465</v>
      </c>
      <c r="Q127" s="46">
        <v>1677</v>
      </c>
      <c r="R127" s="46">
        <v>2198</v>
      </c>
      <c r="S127" s="46">
        <v>2639</v>
      </c>
      <c r="T127" s="57">
        <v>2879</v>
      </c>
      <c r="U127" s="46">
        <v>3282</v>
      </c>
      <c r="V127" s="46">
        <v>2243</v>
      </c>
      <c r="W127" s="46">
        <v>2979</v>
      </c>
      <c r="X127" s="46">
        <v>3491</v>
      </c>
      <c r="Y127" s="57">
        <v>4080</v>
      </c>
      <c r="Z127" s="46">
        <v>4807</v>
      </c>
    </row>
    <row r="128" spans="1:26" x14ac:dyDescent="0.25">
      <c r="A128" s="51">
        <v>3800</v>
      </c>
      <c r="B128" s="46">
        <v>1129</v>
      </c>
      <c r="C128" s="46">
        <v>1438</v>
      </c>
      <c r="D128" s="46">
        <v>1567</v>
      </c>
      <c r="E128" s="57">
        <v>1773</v>
      </c>
      <c r="F128" s="46">
        <v>1880</v>
      </c>
      <c r="G128" s="46">
        <v>2007</v>
      </c>
      <c r="H128" s="46">
        <v>2623</v>
      </c>
      <c r="I128" s="46">
        <v>2902</v>
      </c>
      <c r="J128" s="57">
        <v>3149</v>
      </c>
      <c r="K128" s="46">
        <v>3395</v>
      </c>
      <c r="L128" s="46">
        <v>2759</v>
      </c>
      <c r="M128" s="46">
        <v>3664</v>
      </c>
      <c r="N128" s="46">
        <v>4080</v>
      </c>
      <c r="O128" s="57">
        <v>4339</v>
      </c>
      <c r="P128" s="46">
        <v>4737</v>
      </c>
      <c r="Q128" s="46">
        <v>1774</v>
      </c>
      <c r="R128" s="46">
        <v>2326</v>
      </c>
      <c r="S128" s="46">
        <v>2793</v>
      </c>
      <c r="T128" s="57">
        <v>3061</v>
      </c>
      <c r="U128" s="46">
        <v>3490</v>
      </c>
      <c r="V128" s="46">
        <v>2373</v>
      </c>
      <c r="W128" s="46">
        <v>3152</v>
      </c>
      <c r="X128" s="46">
        <v>3694</v>
      </c>
      <c r="Y128" s="57">
        <v>4339</v>
      </c>
      <c r="Z128" s="46">
        <v>5111</v>
      </c>
    </row>
    <row r="129" spans="1:26" x14ac:dyDescent="0.25">
      <c r="A129" s="51">
        <v>4000</v>
      </c>
      <c r="B129" s="46">
        <v>1191</v>
      </c>
      <c r="C129" s="46">
        <v>1518</v>
      </c>
      <c r="D129" s="46">
        <v>1654</v>
      </c>
      <c r="E129" s="57">
        <v>1879</v>
      </c>
      <c r="F129" s="46">
        <v>1993</v>
      </c>
      <c r="G129" s="46">
        <v>2123</v>
      </c>
      <c r="H129" s="46">
        <v>2775</v>
      </c>
      <c r="I129" s="46">
        <v>3070</v>
      </c>
      <c r="J129" s="57">
        <v>3331</v>
      </c>
      <c r="K129" s="46">
        <v>3591</v>
      </c>
      <c r="L129" s="46">
        <v>2919</v>
      </c>
      <c r="M129" s="46">
        <v>3876</v>
      </c>
      <c r="N129" s="46">
        <v>4316</v>
      </c>
      <c r="O129" s="57">
        <v>4589</v>
      </c>
      <c r="P129" s="46">
        <v>5011</v>
      </c>
      <c r="Q129" s="46">
        <v>1872</v>
      </c>
      <c r="R129" s="46">
        <v>2454</v>
      </c>
      <c r="S129" s="46">
        <v>2946</v>
      </c>
      <c r="T129" s="57">
        <v>3245</v>
      </c>
      <c r="U129" s="46">
        <v>3699</v>
      </c>
      <c r="V129" s="46">
        <v>2504</v>
      </c>
      <c r="W129" s="46">
        <v>3326</v>
      </c>
      <c r="X129" s="46">
        <v>3898</v>
      </c>
      <c r="Y129" s="57">
        <v>4599</v>
      </c>
      <c r="Z129" s="46">
        <v>5418</v>
      </c>
    </row>
    <row r="130" spans="1:26" x14ac:dyDescent="0.25">
      <c r="A130" s="51">
        <v>4200</v>
      </c>
      <c r="B130" s="46">
        <v>1253</v>
      </c>
      <c r="C130" s="46">
        <v>1597</v>
      </c>
      <c r="D130" s="46">
        <v>1740</v>
      </c>
      <c r="E130" s="57">
        <v>1986</v>
      </c>
      <c r="F130" s="46">
        <v>2106</v>
      </c>
      <c r="G130" s="46">
        <v>2240</v>
      </c>
      <c r="H130" s="46">
        <v>2927</v>
      </c>
      <c r="I130" s="46">
        <v>3238</v>
      </c>
      <c r="J130" s="57">
        <v>3514</v>
      </c>
      <c r="K130" s="46">
        <v>3788</v>
      </c>
      <c r="L130" s="46">
        <v>3079</v>
      </c>
      <c r="M130" s="46">
        <v>4088</v>
      </c>
      <c r="N130" s="46">
        <v>4553</v>
      </c>
      <c r="O130" s="57">
        <v>4841</v>
      </c>
      <c r="P130" s="46">
        <v>5286</v>
      </c>
      <c r="Q130" s="46">
        <v>1970</v>
      </c>
      <c r="R130" s="46">
        <v>2582</v>
      </c>
      <c r="S130" s="46">
        <v>3100</v>
      </c>
      <c r="T130" s="57">
        <v>3429</v>
      </c>
      <c r="U130" s="46">
        <v>3910</v>
      </c>
      <c r="V130" s="46">
        <v>2635</v>
      </c>
      <c r="W130" s="46">
        <v>3500</v>
      </c>
      <c r="X130" s="46">
        <v>4102</v>
      </c>
      <c r="Y130" s="57">
        <v>4862</v>
      </c>
      <c r="Z130" s="46">
        <v>5727</v>
      </c>
    </row>
    <row r="131" spans="1:26" x14ac:dyDescent="0.25">
      <c r="A131" s="51">
        <v>4400</v>
      </c>
      <c r="B131" s="46">
        <v>1316</v>
      </c>
      <c r="C131" s="46">
        <v>1676</v>
      </c>
      <c r="D131" s="46">
        <v>1827</v>
      </c>
      <c r="E131" s="57">
        <v>2093</v>
      </c>
      <c r="F131" s="46">
        <v>2220</v>
      </c>
      <c r="G131" s="46">
        <v>2357</v>
      </c>
      <c r="H131" s="46">
        <v>3080</v>
      </c>
      <c r="I131" s="46">
        <v>3408</v>
      </c>
      <c r="J131" s="57">
        <v>3697</v>
      </c>
      <c r="K131" s="46">
        <v>3986</v>
      </c>
      <c r="L131" s="46">
        <v>3240</v>
      </c>
      <c r="M131" s="46">
        <v>4302</v>
      </c>
      <c r="N131" s="46">
        <v>4791</v>
      </c>
      <c r="O131" s="57">
        <v>5094</v>
      </c>
      <c r="P131" s="46">
        <v>5562</v>
      </c>
      <c r="Q131" s="46">
        <v>2068</v>
      </c>
      <c r="R131" s="46">
        <v>2711</v>
      </c>
      <c r="S131" s="46">
        <v>3255</v>
      </c>
      <c r="T131" s="57">
        <v>3614</v>
      </c>
      <c r="U131" s="46">
        <v>4122</v>
      </c>
      <c r="V131" s="46">
        <v>2766</v>
      </c>
      <c r="W131" s="46">
        <v>3674</v>
      </c>
      <c r="X131" s="46">
        <v>4306</v>
      </c>
      <c r="Y131" s="57">
        <v>5126</v>
      </c>
      <c r="Z131" s="46">
        <v>6038</v>
      </c>
    </row>
    <row r="132" spans="1:26" x14ac:dyDescent="0.25">
      <c r="A132" s="51">
        <v>4600</v>
      </c>
      <c r="B132" s="46">
        <v>1378</v>
      </c>
      <c r="C132" s="46">
        <v>1756</v>
      </c>
      <c r="D132" s="46">
        <v>1914</v>
      </c>
      <c r="E132" s="57">
        <v>2201</v>
      </c>
      <c r="F132" s="46">
        <v>2335</v>
      </c>
      <c r="G132" s="46">
        <v>2474</v>
      </c>
      <c r="H132" s="46">
        <v>3234</v>
      </c>
      <c r="I132" s="46">
        <v>3578</v>
      </c>
      <c r="J132" s="57">
        <v>3882</v>
      </c>
      <c r="K132" s="46">
        <v>4185</v>
      </c>
      <c r="L132" s="46">
        <v>3401</v>
      </c>
      <c r="M132" s="46">
        <v>4516</v>
      </c>
      <c r="N132" s="46">
        <v>5029</v>
      </c>
      <c r="O132" s="57">
        <v>5348</v>
      </c>
      <c r="P132" s="46">
        <v>5839</v>
      </c>
      <c r="Q132" s="46">
        <v>2167</v>
      </c>
      <c r="R132" s="46">
        <v>2840</v>
      </c>
      <c r="S132" s="46">
        <v>3410</v>
      </c>
      <c r="T132" s="57">
        <v>3800</v>
      </c>
      <c r="U132" s="46">
        <v>4335</v>
      </c>
      <c r="V132" s="46">
        <v>2897</v>
      </c>
      <c r="W132" s="46">
        <v>3849</v>
      </c>
      <c r="X132" s="46">
        <v>4511</v>
      </c>
      <c r="Y132" s="57">
        <v>5392</v>
      </c>
      <c r="Z132" s="46">
        <v>6351</v>
      </c>
    </row>
    <row r="133" spans="1:26" x14ac:dyDescent="0.25">
      <c r="A133" s="51">
        <v>4800</v>
      </c>
      <c r="B133" s="46">
        <v>1441</v>
      </c>
      <c r="C133" s="46">
        <v>1836</v>
      </c>
      <c r="D133" s="46">
        <v>2001</v>
      </c>
      <c r="E133" s="57">
        <v>2309</v>
      </c>
      <c r="F133" s="46">
        <v>2450</v>
      </c>
      <c r="G133" s="46">
        <v>2592</v>
      </c>
      <c r="H133" s="46">
        <v>3388</v>
      </c>
      <c r="I133" s="46">
        <v>3748</v>
      </c>
      <c r="J133" s="57">
        <v>4067</v>
      </c>
      <c r="K133" s="46">
        <v>4384</v>
      </c>
      <c r="L133" s="46">
        <v>3564</v>
      </c>
      <c r="M133" s="46">
        <v>4732</v>
      </c>
      <c r="N133" s="46">
        <v>5269</v>
      </c>
      <c r="O133" s="57">
        <v>5604</v>
      </c>
      <c r="P133" s="46">
        <v>6118</v>
      </c>
      <c r="Q133" s="46">
        <v>2265</v>
      </c>
      <c r="R133" s="46">
        <v>2969</v>
      </c>
      <c r="S133" s="46">
        <v>3565</v>
      </c>
      <c r="T133" s="57">
        <v>3987</v>
      </c>
      <c r="U133" s="46">
        <v>4549</v>
      </c>
      <c r="V133" s="46">
        <v>3029</v>
      </c>
      <c r="W133" s="46">
        <v>4024</v>
      </c>
      <c r="X133" s="46">
        <v>4716</v>
      </c>
      <c r="Y133" s="57">
        <v>5659</v>
      </c>
      <c r="Z133" s="46">
        <v>6666</v>
      </c>
    </row>
    <row r="134" spans="1:26" x14ac:dyDescent="0.25">
      <c r="A134" s="51">
        <v>5000</v>
      </c>
      <c r="B134" s="46">
        <v>1504</v>
      </c>
      <c r="C134" s="46">
        <v>1916</v>
      </c>
      <c r="D134" s="46">
        <v>2088</v>
      </c>
      <c r="E134" s="57">
        <v>2419</v>
      </c>
      <c r="F134" s="46">
        <v>2566</v>
      </c>
      <c r="G134" s="46">
        <v>2711</v>
      </c>
      <c r="H134" s="46">
        <v>3543</v>
      </c>
      <c r="I134" s="46">
        <v>3920</v>
      </c>
      <c r="J134" s="57">
        <v>4253</v>
      </c>
      <c r="K134" s="46">
        <v>4585</v>
      </c>
      <c r="L134" s="46">
        <v>3726</v>
      </c>
      <c r="M134" s="46">
        <v>4948</v>
      </c>
      <c r="N134" s="46">
        <v>5510</v>
      </c>
      <c r="O134" s="57">
        <v>5860</v>
      </c>
      <c r="P134" s="46">
        <v>6398</v>
      </c>
      <c r="Q134" s="46">
        <v>2364</v>
      </c>
      <c r="R134" s="46">
        <v>3098</v>
      </c>
      <c r="S134" s="46">
        <v>3720</v>
      </c>
      <c r="T134" s="57">
        <v>4175</v>
      </c>
      <c r="U134" s="46">
        <v>4765</v>
      </c>
      <c r="V134" s="46">
        <v>3161</v>
      </c>
      <c r="W134" s="46">
        <v>4199</v>
      </c>
      <c r="X134" s="46">
        <v>4922</v>
      </c>
      <c r="Y134" s="57">
        <v>5928</v>
      </c>
      <c r="Z134" s="46">
        <v>6983</v>
      </c>
    </row>
    <row r="135" spans="1:26" x14ac:dyDescent="0.25">
      <c r="A135" s="51">
        <v>5200</v>
      </c>
      <c r="B135" s="46">
        <v>1567</v>
      </c>
      <c r="C135" s="46">
        <v>1996</v>
      </c>
      <c r="D135" s="46">
        <v>2175</v>
      </c>
      <c r="E135" s="57">
        <v>2528</v>
      </c>
      <c r="F135" s="46">
        <v>2683</v>
      </c>
      <c r="G135" s="46">
        <v>2830</v>
      </c>
      <c r="H135" s="46">
        <v>3698</v>
      </c>
      <c r="I135" s="46">
        <v>4092</v>
      </c>
      <c r="J135" s="57">
        <v>4439</v>
      </c>
      <c r="K135" s="46">
        <v>4786</v>
      </c>
      <c r="L135" s="46">
        <v>3890</v>
      </c>
      <c r="M135" s="46">
        <v>5165</v>
      </c>
      <c r="N135" s="46">
        <v>5752</v>
      </c>
      <c r="O135" s="57">
        <v>6117</v>
      </c>
      <c r="P135" s="46">
        <v>6678</v>
      </c>
      <c r="Q135" s="46">
        <v>2463</v>
      </c>
      <c r="R135" s="46">
        <v>3228</v>
      </c>
      <c r="S135" s="46">
        <v>3876</v>
      </c>
      <c r="T135" s="57">
        <v>4365</v>
      </c>
      <c r="U135" s="46">
        <v>4982</v>
      </c>
      <c r="V135" s="46">
        <v>3294</v>
      </c>
      <c r="W135" s="46">
        <v>4375</v>
      </c>
      <c r="X135" s="46">
        <v>5127</v>
      </c>
      <c r="Y135" s="57">
        <v>6198</v>
      </c>
      <c r="Z135" s="46">
        <v>7301</v>
      </c>
    </row>
    <row r="136" spans="1:26" x14ac:dyDescent="0.25">
      <c r="A136" s="51">
        <v>5400</v>
      </c>
      <c r="B136" s="46">
        <v>1630</v>
      </c>
      <c r="C136" s="46">
        <v>2077</v>
      </c>
      <c r="D136" s="46">
        <v>2263</v>
      </c>
      <c r="E136" s="57">
        <v>2639</v>
      </c>
      <c r="F136" s="46">
        <v>2801</v>
      </c>
      <c r="G136" s="46">
        <v>2949</v>
      </c>
      <c r="H136" s="46">
        <v>3854</v>
      </c>
      <c r="I136" s="46">
        <v>4264</v>
      </c>
      <c r="J136" s="57">
        <v>4627</v>
      </c>
      <c r="K136" s="46">
        <v>4988</v>
      </c>
      <c r="L136" s="46">
        <v>4054</v>
      </c>
      <c r="M136" s="46">
        <v>5383</v>
      </c>
      <c r="N136" s="46">
        <v>5995</v>
      </c>
      <c r="O136" s="57">
        <v>6375</v>
      </c>
      <c r="P136" s="46">
        <v>6960</v>
      </c>
      <c r="Q136" s="46">
        <v>2562</v>
      </c>
      <c r="R136" s="46">
        <v>3358</v>
      </c>
      <c r="S136" s="46">
        <v>4032</v>
      </c>
      <c r="T136" s="57">
        <v>4556</v>
      </c>
      <c r="U136" s="46">
        <v>5200</v>
      </c>
      <c r="V136" s="46">
        <v>3426</v>
      </c>
      <c r="W136" s="46">
        <v>4551</v>
      </c>
      <c r="X136" s="46">
        <v>5334</v>
      </c>
      <c r="Y136" s="57">
        <v>6470</v>
      </c>
      <c r="Z136" s="46">
        <v>7622</v>
      </c>
    </row>
    <row r="137" spans="1:26" x14ac:dyDescent="0.25">
      <c r="A137" s="51">
        <v>5600</v>
      </c>
      <c r="B137" s="46">
        <v>1693</v>
      </c>
      <c r="C137" s="46">
        <v>2157</v>
      </c>
      <c r="D137" s="46">
        <v>2351</v>
      </c>
      <c r="E137" s="57">
        <v>2751</v>
      </c>
      <c r="F137" s="46">
        <v>2919</v>
      </c>
      <c r="G137" s="46">
        <v>3069</v>
      </c>
      <c r="H137" s="46">
        <v>4011</v>
      </c>
      <c r="I137" s="46">
        <v>4437</v>
      </c>
      <c r="J137" s="57">
        <v>4815</v>
      </c>
      <c r="K137" s="46">
        <v>5191</v>
      </c>
      <c r="L137" s="46">
        <v>4219</v>
      </c>
      <c r="M137" s="46">
        <v>5602</v>
      </c>
      <c r="N137" s="46">
        <v>6238</v>
      </c>
      <c r="O137" s="57">
        <v>6634</v>
      </c>
      <c r="P137" s="46">
        <v>7243</v>
      </c>
      <c r="Q137" s="46">
        <v>2661</v>
      </c>
      <c r="R137" s="46">
        <v>3488</v>
      </c>
      <c r="S137" s="46">
        <v>4188</v>
      </c>
      <c r="T137" s="57">
        <v>4749</v>
      </c>
      <c r="U137" s="46">
        <v>5420</v>
      </c>
      <c r="V137" s="46">
        <v>3559</v>
      </c>
      <c r="W137" s="46">
        <v>4727</v>
      </c>
      <c r="X137" s="46">
        <v>5540</v>
      </c>
      <c r="Y137" s="57">
        <v>6743</v>
      </c>
      <c r="Z137" s="46">
        <v>7943</v>
      </c>
    </row>
    <row r="138" spans="1:26" x14ac:dyDescent="0.25">
      <c r="A138" s="51">
        <v>5800</v>
      </c>
      <c r="B138" s="46">
        <v>1756</v>
      </c>
      <c r="C138" s="46">
        <v>2238</v>
      </c>
      <c r="D138" s="46">
        <v>2438</v>
      </c>
      <c r="E138" s="57">
        <v>2864</v>
      </c>
      <c r="F138" s="46">
        <v>3039</v>
      </c>
      <c r="G138" s="46">
        <v>3189</v>
      </c>
      <c r="H138" s="46">
        <v>4168</v>
      </c>
      <c r="I138" s="46">
        <v>4611</v>
      </c>
      <c r="J138" s="57">
        <v>5003</v>
      </c>
      <c r="K138" s="46">
        <v>5394</v>
      </c>
      <c r="L138" s="46">
        <v>4384</v>
      </c>
      <c r="M138" s="46">
        <v>5821</v>
      </c>
      <c r="N138" s="46">
        <v>6483</v>
      </c>
      <c r="O138" s="57">
        <v>6894</v>
      </c>
      <c r="P138" s="46">
        <v>7527</v>
      </c>
      <c r="Q138" s="46">
        <v>2761</v>
      </c>
      <c r="R138" s="46">
        <v>3618</v>
      </c>
      <c r="S138" s="46">
        <v>4344</v>
      </c>
      <c r="T138" s="57">
        <v>4944</v>
      </c>
      <c r="U138" s="46">
        <v>5641</v>
      </c>
      <c r="V138" s="46">
        <v>3692</v>
      </c>
      <c r="W138" s="46">
        <v>4904</v>
      </c>
      <c r="X138" s="46">
        <v>5747</v>
      </c>
      <c r="Y138" s="57">
        <v>7017</v>
      </c>
      <c r="Z138" s="46">
        <v>8267</v>
      </c>
    </row>
    <row r="139" spans="1:26" x14ac:dyDescent="0.25">
      <c r="A139" s="51">
        <v>6000</v>
      </c>
      <c r="B139" s="46">
        <v>1819</v>
      </c>
      <c r="C139" s="46">
        <v>2318</v>
      </c>
      <c r="D139" s="46">
        <v>2526</v>
      </c>
      <c r="E139" s="57">
        <v>2978</v>
      </c>
      <c r="F139" s="46">
        <v>3159</v>
      </c>
      <c r="G139" s="46">
        <v>3309</v>
      </c>
      <c r="H139" s="46">
        <v>4325</v>
      </c>
      <c r="I139" s="46">
        <v>4786</v>
      </c>
      <c r="J139" s="57">
        <v>5192</v>
      </c>
      <c r="K139" s="46">
        <v>5598</v>
      </c>
      <c r="L139" s="46">
        <v>4550</v>
      </c>
      <c r="M139" s="46">
        <v>6041</v>
      </c>
      <c r="N139" s="46">
        <v>6728</v>
      </c>
      <c r="O139" s="57">
        <v>7155</v>
      </c>
      <c r="P139" s="46">
        <v>7811</v>
      </c>
      <c r="Q139" s="46">
        <v>2860</v>
      </c>
      <c r="R139" s="46">
        <v>3748</v>
      </c>
      <c r="S139" s="46">
        <v>4501</v>
      </c>
      <c r="T139" s="57">
        <v>5142</v>
      </c>
      <c r="U139" s="46">
        <v>5864</v>
      </c>
      <c r="V139" s="46">
        <v>3825</v>
      </c>
      <c r="W139" s="46">
        <v>5081</v>
      </c>
      <c r="X139" s="46">
        <v>5955</v>
      </c>
      <c r="Y139" s="57">
        <v>7293</v>
      </c>
      <c r="Z139" s="46">
        <v>8591</v>
      </c>
    </row>
  </sheetData>
  <sheetProtection algorithmName="SHA-512" hashValue="ZtCybeCLAMGuhHnUwjQFJTiQ1gKtkagDz4SFRrKcrWpFQQHzLoYUzcwCWfrkSUHpRcL6xijfi3lERuki4OBWsg==" saltValue="CICCtfIJwPT4H5R07U+YVw==" spinCount="100000" sheet="1" objects="1" scenarios="1"/>
  <mergeCells count="21">
    <mergeCell ref="AH3:AL3"/>
    <mergeCell ref="AM3:AQ3"/>
    <mergeCell ref="AR3:AV3"/>
    <mergeCell ref="AW3:BA3"/>
    <mergeCell ref="BB3:BF3"/>
    <mergeCell ref="B96:F96"/>
    <mergeCell ref="G96:K96"/>
    <mergeCell ref="L96:P96"/>
    <mergeCell ref="Q96:U96"/>
    <mergeCell ref="V96:Z96"/>
    <mergeCell ref="AB54:AC54"/>
    <mergeCell ref="B49:F49"/>
    <mergeCell ref="G49:K49"/>
    <mergeCell ref="L49:P49"/>
    <mergeCell ref="Q49:U49"/>
    <mergeCell ref="V49:Z49"/>
    <mergeCell ref="B3:F3"/>
    <mergeCell ref="G3:K3"/>
    <mergeCell ref="L3:P3"/>
    <mergeCell ref="Q3:U3"/>
    <mergeCell ref="V3:Z3"/>
  </mergeCells>
  <pageMargins left="0.39370078740157483" right="0.39370078740157483" top="0.39370078740157483" bottom="0.39370078740157483" header="0" footer="0"/>
  <pageSetup paperSize="9" scale="6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Dynamisk ydelsestabel</vt:lpstr>
      <vt:lpstr>List1</vt:lpstr>
      <vt:lpstr>Spiral ΔT50 EN &amp; recalculated</vt:lpstr>
      <vt:lpstr>'Dynamisk ydelsestabel'!Udskriftsområde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Oldřich Srba</dc:creator>
  <cp:lastModifiedBy>Michaela Ulrik Scharling</cp:lastModifiedBy>
  <cp:lastPrinted>2024-08-14T09:28:37Z</cp:lastPrinted>
  <dcterms:created xsi:type="dcterms:W3CDTF">2023-04-21T07:18:58Z</dcterms:created>
  <dcterms:modified xsi:type="dcterms:W3CDTF">2024-08-16T08:52:28Z</dcterms:modified>
</cp:coreProperties>
</file>