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åkon\Downloads\"/>
    </mc:Choice>
  </mc:AlternateContent>
  <xr:revisionPtr revIDLastSave="0" documentId="13_ncr:1_{FD484F7E-B570-4B1E-9AA1-58A74BAFC106}" xr6:coauthVersionLast="47" xr6:coauthVersionMax="47" xr10:uidLastSave="{00000000-0000-0000-0000-000000000000}"/>
  <bookViews>
    <workbookView xWindow="-120" yWindow="-120" windowWidth="29040" windowHeight="15990" xr2:uid="{4017FDFA-E963-4A9E-AB24-8464016790BF}"/>
  </bookViews>
  <sheets>
    <sheet name="Bouvet kontantstrøm" sheetId="1" r:id="rId1"/>
    <sheet name="Kundefordringer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1" l="1"/>
  <c r="K70" i="1" s="1"/>
  <c r="K67" i="1" s="1"/>
  <c r="K15" i="4"/>
  <c r="D15" i="4"/>
  <c r="E15" i="4"/>
  <c r="F15" i="4"/>
  <c r="G15" i="4"/>
  <c r="H15" i="4"/>
  <c r="I15" i="4"/>
  <c r="J15" i="4"/>
  <c r="E13" i="4"/>
  <c r="F13" i="4"/>
  <c r="G13" i="4"/>
  <c r="H13" i="4"/>
  <c r="I13" i="4"/>
  <c r="J13" i="4"/>
  <c r="K13" i="4"/>
  <c r="D13" i="4"/>
  <c r="D7" i="1"/>
  <c r="E7" i="1"/>
  <c r="F7" i="1"/>
  <c r="G7" i="1"/>
  <c r="H7" i="1"/>
  <c r="I7" i="1"/>
  <c r="J7" i="1"/>
  <c r="K7" i="1"/>
  <c r="D10" i="1"/>
  <c r="D11" i="1" s="1"/>
  <c r="E10" i="1"/>
  <c r="E11" i="1" s="1"/>
  <c r="I10" i="1"/>
  <c r="I11" i="1" s="1"/>
  <c r="J10" i="1"/>
  <c r="J11" i="1" s="1"/>
  <c r="H10" i="1"/>
  <c r="H11" i="1" s="1"/>
  <c r="G10" i="1"/>
  <c r="G11" i="1" s="1"/>
  <c r="F10" i="1"/>
  <c r="F11" i="1" s="1"/>
  <c r="K10" i="1"/>
  <c r="K11" i="1" s="1"/>
  <c r="D63" i="1"/>
  <c r="E63" i="1"/>
  <c r="F63" i="1"/>
  <c r="G63" i="1"/>
  <c r="H63" i="1"/>
  <c r="I63" i="1"/>
  <c r="J63" i="1"/>
  <c r="K63" i="1"/>
  <c r="D59" i="1"/>
  <c r="E59" i="1"/>
  <c r="F59" i="1"/>
  <c r="G59" i="1"/>
  <c r="H59" i="1"/>
  <c r="I59" i="1"/>
  <c r="J59" i="1"/>
  <c r="K59" i="1"/>
  <c r="D60" i="1"/>
  <c r="D70" i="1" s="1"/>
  <c r="D67" i="1" s="1"/>
  <c r="E60" i="1"/>
  <c r="E70" i="1" s="1"/>
  <c r="E67" i="1" s="1"/>
  <c r="F60" i="1"/>
  <c r="F70" i="1" s="1"/>
  <c r="F67" i="1" s="1"/>
  <c r="G60" i="1"/>
  <c r="G70" i="1" s="1"/>
  <c r="G67" i="1" s="1"/>
  <c r="H60" i="1"/>
  <c r="H70" i="1" s="1"/>
  <c r="H67" i="1" s="1"/>
  <c r="I60" i="1"/>
  <c r="I70" i="1" s="1"/>
  <c r="I67" i="1" s="1"/>
  <c r="J60" i="1"/>
  <c r="J70" i="1" s="1"/>
  <c r="J67" i="1" s="1"/>
  <c r="J68" i="1" l="1"/>
  <c r="I68" i="1"/>
  <c r="H69" i="1"/>
  <c r="H68" i="1"/>
  <c r="J69" i="1"/>
  <c r="G68" i="1"/>
  <c r="F68" i="1"/>
  <c r="E68" i="1"/>
  <c r="D68" i="1"/>
  <c r="K68" i="1"/>
  <c r="I69" i="1"/>
  <c r="E69" i="1"/>
  <c r="D69" i="1"/>
  <c r="K69" i="1"/>
  <c r="F69" i="1"/>
  <c r="G69" i="1"/>
  <c r="G61" i="1"/>
  <c r="F61" i="1"/>
  <c r="E61" i="1"/>
  <c r="H61" i="1"/>
  <c r="J61" i="1"/>
  <c r="I61" i="1"/>
  <c r="D61" i="1"/>
  <c r="K61" i="1"/>
</calcChain>
</file>

<file path=xl/sharedStrings.xml><?xml version="1.0" encoding="utf-8"?>
<sst xmlns="http://schemas.openxmlformats.org/spreadsheetml/2006/main" count="58" uniqueCount="58">
  <si>
    <t>Kontantstrøm Bouvet ASA</t>
  </si>
  <si>
    <t>Ordinært resultat før skattekostnad</t>
  </si>
  <si>
    <t>Betalte skatter</t>
  </si>
  <si>
    <t>(Gevinst)/tap ved salg av anleggsmidler</t>
  </si>
  <si>
    <t>Ordinære avskrivninger</t>
  </si>
  <si>
    <t>Amortisering immaterielle eiendeler</t>
  </si>
  <si>
    <t>Aksjebasert avlønning</t>
  </si>
  <si>
    <t>Endring i igangværende arbeid, debitorer og kreditorer</t>
  </si>
  <si>
    <t>Endring i andre tidsavgrensninger</t>
  </si>
  <si>
    <t>Netto kontantstrøm fra operasjonelle aktiviteter</t>
  </si>
  <si>
    <t>Kontantstrøm fra investeringsaktiviteter</t>
  </si>
  <si>
    <t>Kontantstrøm fra operasjonelle aktiviteter</t>
  </si>
  <si>
    <t>Salg av varige driftsmidler</t>
  </si>
  <si>
    <t>Kjøp av varige driftsmidler</t>
  </si>
  <si>
    <t>Utbetalinger til egenutviklet software</t>
  </si>
  <si>
    <t>Investering i datterselskap netto etter kontanter</t>
  </si>
  <si>
    <t>Netto kontantstrøm fra investeringsaktiviteter</t>
  </si>
  <si>
    <t>Kontantstrøm fra finansieringsaktiviteter</t>
  </si>
  <si>
    <t>Innbetalinger av egenkapital</t>
  </si>
  <si>
    <t>Utbetalinger av renter leieforpliktelser</t>
  </si>
  <si>
    <t>Utbetalinger av leieforpliktelser</t>
  </si>
  <si>
    <t>Utbetalinger av utbytte</t>
  </si>
  <si>
    <t>Netto kontantstrøm fra finansieringsaktiviter</t>
  </si>
  <si>
    <t>Netto endring i likvide midler</t>
  </si>
  <si>
    <t>Likvide midler i begynnelsen av året</t>
  </si>
  <si>
    <t>Likvide midler ved årets slutt</t>
  </si>
  <si>
    <t>Ubenyttede kredittfasiliteter</t>
  </si>
  <si>
    <t>Fri kontantstrøm (enkel)</t>
  </si>
  <si>
    <t>Fri kontantstrøm (utvidet)</t>
  </si>
  <si>
    <t>Kjøp egne aksjer</t>
  </si>
  <si>
    <t>Salg av egne aksjer</t>
  </si>
  <si>
    <t>Differanse</t>
  </si>
  <si>
    <t>Kjøp av virksomhet</t>
  </si>
  <si>
    <t>P/FCF</t>
  </si>
  <si>
    <t>FCFY</t>
  </si>
  <si>
    <t>Utbyttedekning</t>
  </si>
  <si>
    <t>Fri kontantstrøm per aksje</t>
  </si>
  <si>
    <t>Andre beregninger</t>
  </si>
  <si>
    <t>BOUVET ASA</t>
  </si>
  <si>
    <t>Utestående aksjer ved årsslutt</t>
  </si>
  <si>
    <t>Aksjekurs ved årsslutt</t>
  </si>
  <si>
    <t>Ordinært utbytte per aksje</t>
  </si>
  <si>
    <t>Tilleggsutbytte per aksje</t>
  </si>
  <si>
    <t>Sum utbytte</t>
  </si>
  <si>
    <t>Sum utbytte i kroner</t>
  </si>
  <si>
    <t>i tusen kroner</t>
  </si>
  <si>
    <t>Markedsverdi ved årsslutt</t>
  </si>
  <si>
    <t>Fri kontantstrøm inkl. oppkjøp og kjøp av virksomhet</t>
  </si>
  <si>
    <t>Kundefordringer</t>
  </si>
  <si>
    <t>ved årsslutt</t>
  </si>
  <si>
    <t>Ikke forfalt</t>
  </si>
  <si>
    <t>&lt;30D</t>
  </si>
  <si>
    <t>30-60D</t>
  </si>
  <si>
    <t>60-90D</t>
  </si>
  <si>
    <t>&gt;90D</t>
  </si>
  <si>
    <t>Kredittid</t>
  </si>
  <si>
    <t>Gjennomsnittlig</t>
  </si>
  <si>
    <t>Inntekt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</si>
</sst>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164" fontId="0" fillId="0" borderId="0" xfId="1" applyNumberFormat="1" applyFont="1"/>
    <xf numFmtId="9" fontId="0" fillId="0" borderId="0" xfId="1" applyNumberFormat="1" applyFont="1"/>
    <xf numFmtId="0" fontId="0" fillId="0" borderId="2" xfId="0" applyBorder="1"/>
    <xf numFmtId="0" fontId="5" fillId="0" borderId="0" xfId="0" applyFont="1"/>
    <xf numFmtId="0" fontId="6" fillId="0" borderId="0" xfId="0" applyFont="1"/>
    <xf numFmtId="0" fontId="4" fillId="0" borderId="0" xfId="2"/>
    <xf numFmtId="2" fontId="0" fillId="0" borderId="0" xfId="0" applyNumberFormat="1"/>
    <xf numFmtId="1" fontId="0" fillId="0" borderId="0" xfId="0" applyNumberFormat="1"/>
  </cellXfs>
  <cellStyles count="3">
    <cellStyle name="Forklarende tekst" xfId="2" builtinId="5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Kundefordringer!$B$4</c:f>
              <c:strCache>
                <c:ptCount val="1"/>
                <c:pt idx="0">
                  <c:v>Kundefordringer</c:v>
                </c:pt>
              </c:strCache>
            </c:strRef>
          </c:tx>
          <c:spPr>
            <a:ln w="6350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Kundefordringer!$C$3:$K$3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Kundefordringer!$C$4:$K$4</c:f>
              <c:numCache>
                <c:formatCode>#,##0</c:formatCode>
                <c:ptCount val="9"/>
                <c:pt idx="0">
                  <c:v>131129</c:v>
                </c:pt>
                <c:pt idx="1">
                  <c:v>144463</c:v>
                </c:pt>
                <c:pt idx="2">
                  <c:v>159133</c:v>
                </c:pt>
                <c:pt idx="3">
                  <c:v>224645</c:v>
                </c:pt>
                <c:pt idx="4">
                  <c:v>269718</c:v>
                </c:pt>
                <c:pt idx="5" formatCode="General">
                  <c:v>276167</c:v>
                </c:pt>
                <c:pt idx="6" formatCode="General">
                  <c:v>276024</c:v>
                </c:pt>
                <c:pt idx="7">
                  <c:v>395648</c:v>
                </c:pt>
                <c:pt idx="8">
                  <c:v>563485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9CB-4804-A3B8-AB421057C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589200"/>
        <c:axId val="689588480"/>
      </c:lineChart>
      <c:lineChart>
        <c:grouping val="standard"/>
        <c:varyColors val="0"/>
        <c:ser>
          <c:idx val="1"/>
          <c:order val="1"/>
          <c:tx>
            <c:strRef>
              <c:f>Kundefordringer!$B$15</c:f>
              <c:strCache>
                <c:ptCount val="1"/>
                <c:pt idx="0">
                  <c:v>Kredittid</c:v>
                </c:pt>
              </c:strCache>
            </c:strRef>
          </c:tx>
          <c:spPr>
            <a:ln w="635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Kundefordringer!$C$15:$K$15</c:f>
              <c:numCache>
                <c:formatCode>#,##0</c:formatCode>
                <c:ptCount val="9"/>
                <c:pt idx="1">
                  <c:v>40.808203906575812</c:v>
                </c:pt>
                <c:pt idx="2">
                  <c:v>41.633462602878993</c:v>
                </c:pt>
                <c:pt idx="3">
                  <c:v>43.574426401667836</c:v>
                </c:pt>
                <c:pt idx="4">
                  <c:v>48.855098334281863</c:v>
                </c:pt>
                <c:pt idx="5">
                  <c:v>46.726821156332022</c:v>
                </c:pt>
                <c:pt idx="6">
                  <c:v>41.95728677632686</c:v>
                </c:pt>
                <c:pt idx="7">
                  <c:v>45.482189316706766</c:v>
                </c:pt>
                <c:pt idx="8">
                  <c:v>56.730991550719985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69CB-4804-A3B8-AB421057C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674048"/>
        <c:axId val="520675128"/>
      </c:lineChart>
      <c:catAx>
        <c:axId val="68958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/>
                </a:solidFill>
                <a:latin typeface="Code Bold" panose="020B0604020202020204" pitchFamily="50" charset="0"/>
                <a:ea typeface="+mn-ea"/>
                <a:cs typeface="+mn-cs"/>
              </a:defRPr>
            </a:pPr>
            <a:endParaRPr lang="nb-NO"/>
          </a:p>
        </c:txPr>
        <c:crossAx val="689588480"/>
        <c:crosses val="autoZero"/>
        <c:auto val="1"/>
        <c:lblAlgn val="ctr"/>
        <c:lblOffset val="100"/>
        <c:noMultiLvlLbl val="0"/>
      </c:catAx>
      <c:valAx>
        <c:axId val="6895884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ode Bold" panose="020B0604020202020204" pitchFamily="50" charset="0"/>
                <a:ea typeface="+mn-ea"/>
                <a:cs typeface="+mn-cs"/>
              </a:defRPr>
            </a:pPr>
            <a:endParaRPr lang="nb-NO"/>
          </a:p>
        </c:txPr>
        <c:crossAx val="689589200"/>
        <c:crosses val="autoZero"/>
        <c:crossBetween val="between"/>
      </c:valAx>
      <c:valAx>
        <c:axId val="5206751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0674048"/>
        <c:crosses val="max"/>
        <c:crossBetween val="between"/>
      </c:valAx>
      <c:catAx>
        <c:axId val="520674048"/>
        <c:scaling>
          <c:orientation val="minMax"/>
        </c:scaling>
        <c:delete val="1"/>
        <c:axPos val="b"/>
        <c:majorTickMark val="out"/>
        <c:minorTickMark val="none"/>
        <c:tickLblPos val="nextTo"/>
        <c:crossAx val="52067512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/>
              </a:solidFill>
              <a:latin typeface="Code Bold" panose="020B0604020202020204" pitchFamily="50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18</xdr:row>
      <xdr:rowOff>119062</xdr:rowOff>
    </xdr:from>
    <xdr:to>
      <xdr:col>9</xdr:col>
      <xdr:colOff>733425</xdr:colOff>
      <xdr:row>48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4CC3C4B-634C-6B5D-2A1D-FDB25F6D3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D2EE4-6730-4DDE-9E75-50CED591104D}">
  <dimension ref="C2:O70"/>
  <sheetViews>
    <sheetView showGridLines="0" tabSelected="1" topLeftCell="B1" zoomScale="85" zoomScaleNormal="85" workbookViewId="0">
      <pane xSplit="2" topLeftCell="D1" activePane="topRight" state="frozen"/>
      <selection activeCell="B1" sqref="B1"/>
      <selection pane="topRight" activeCell="C2" sqref="C2"/>
    </sheetView>
  </sheetViews>
  <sheetFormatPr baseColWidth="10" defaultRowHeight="15" x14ac:dyDescent="0.25"/>
  <cols>
    <col min="3" max="3" width="50.42578125" bestFit="1" customWidth="1"/>
    <col min="4" max="4" width="8.28515625" bestFit="1" customWidth="1"/>
    <col min="5" max="11" width="10" bestFit="1" customWidth="1"/>
  </cols>
  <sheetData>
    <row r="2" spans="3:12" ht="23.25" x14ac:dyDescent="0.35">
      <c r="C2" s="10" t="s">
        <v>38</v>
      </c>
    </row>
    <row r="3" spans="3:12" x14ac:dyDescent="0.25">
      <c r="C3" s="12" t="s">
        <v>45</v>
      </c>
    </row>
    <row r="4" spans="3:12" x14ac:dyDescent="0.25">
      <c r="D4" s="1">
        <v>2014</v>
      </c>
      <c r="E4" s="1">
        <v>2015</v>
      </c>
      <c r="F4" s="1">
        <v>2016</v>
      </c>
      <c r="G4" s="1">
        <v>2017</v>
      </c>
      <c r="H4" s="1">
        <v>2018</v>
      </c>
      <c r="I4" s="1">
        <v>2019</v>
      </c>
      <c r="J4" s="1">
        <v>2020</v>
      </c>
      <c r="K4" s="1">
        <v>2021</v>
      </c>
      <c r="L4" s="1"/>
    </row>
    <row r="5" spans="3:12" x14ac:dyDescent="0.25">
      <c r="C5" t="s">
        <v>39</v>
      </c>
      <c r="D5" s="3">
        <v>102500</v>
      </c>
      <c r="E5" s="3">
        <v>102500</v>
      </c>
      <c r="F5" s="3">
        <v>102500</v>
      </c>
      <c r="G5" s="3">
        <v>102500</v>
      </c>
      <c r="H5" s="3">
        <v>102500</v>
      </c>
      <c r="I5" s="3">
        <v>102500</v>
      </c>
      <c r="J5" s="3">
        <v>102863.63</v>
      </c>
      <c r="K5" s="3">
        <v>103800.637</v>
      </c>
    </row>
    <row r="6" spans="3:12" x14ac:dyDescent="0.25">
      <c r="C6" t="s">
        <v>40</v>
      </c>
      <c r="D6">
        <v>7.6</v>
      </c>
      <c r="E6">
        <v>9.8000000000000007</v>
      </c>
      <c r="F6">
        <v>13.8</v>
      </c>
      <c r="G6">
        <v>20.399999999999999</v>
      </c>
      <c r="H6">
        <v>19.600000000000001</v>
      </c>
      <c r="I6">
        <v>38.799999999999997</v>
      </c>
      <c r="J6">
        <v>71</v>
      </c>
      <c r="K6">
        <v>75.5</v>
      </c>
    </row>
    <row r="7" spans="3:12" x14ac:dyDescent="0.25">
      <c r="C7" t="s">
        <v>46</v>
      </c>
      <c r="D7" s="3">
        <f t="shared" ref="D7:J7" si="0">D6*D5</f>
        <v>779000</v>
      </c>
      <c r="E7" s="3">
        <f t="shared" si="0"/>
        <v>1004500.0000000001</v>
      </c>
      <c r="F7" s="3">
        <f>F6*F5</f>
        <v>1414500</v>
      </c>
      <c r="G7" s="3">
        <f t="shared" si="0"/>
        <v>2090999.9999999998</v>
      </c>
      <c r="H7" s="3">
        <f>H6*H5</f>
        <v>2009000.0000000002</v>
      </c>
      <c r="I7" s="3">
        <f t="shared" si="0"/>
        <v>3976999.9999999995</v>
      </c>
      <c r="J7" s="3">
        <f t="shared" si="0"/>
        <v>7303317.7300000004</v>
      </c>
      <c r="K7" s="3">
        <f>K6*K5</f>
        <v>7836948.0935000004</v>
      </c>
    </row>
    <row r="8" spans="3:12" x14ac:dyDescent="0.25">
      <c r="C8" t="s">
        <v>41</v>
      </c>
      <c r="D8">
        <v>0.5</v>
      </c>
      <c r="E8">
        <v>0.65</v>
      </c>
      <c r="F8">
        <v>0.7</v>
      </c>
      <c r="G8">
        <v>0.85</v>
      </c>
      <c r="H8">
        <v>1.3</v>
      </c>
      <c r="I8">
        <v>0.82499999999999996</v>
      </c>
      <c r="J8">
        <v>2.2000000000000002</v>
      </c>
      <c r="K8">
        <v>2.2999999999999998</v>
      </c>
    </row>
    <row r="9" spans="3:12" x14ac:dyDescent="0.25">
      <c r="C9" t="s">
        <v>42</v>
      </c>
      <c r="D9">
        <v>0</v>
      </c>
      <c r="E9">
        <v>0</v>
      </c>
      <c r="F9">
        <v>0</v>
      </c>
      <c r="G9">
        <v>0</v>
      </c>
      <c r="H9">
        <v>0</v>
      </c>
      <c r="I9">
        <v>0.82499999999999996</v>
      </c>
      <c r="J9">
        <v>0.5</v>
      </c>
      <c r="K9">
        <v>0.5</v>
      </c>
    </row>
    <row r="10" spans="3:12" x14ac:dyDescent="0.25">
      <c r="C10" t="s">
        <v>43</v>
      </c>
      <c r="D10">
        <f t="shared" ref="D10:E10" si="1">SUM(D8:D9)</f>
        <v>0.5</v>
      </c>
      <c r="E10">
        <f t="shared" si="1"/>
        <v>0.65</v>
      </c>
      <c r="F10">
        <f>SUM(F8:F9)</f>
        <v>0.7</v>
      </c>
      <c r="G10">
        <f>SUM(G8:G9)</f>
        <v>0.85</v>
      </c>
      <c r="H10">
        <f>SUM(H8:H9)</f>
        <v>1.3</v>
      </c>
      <c r="I10" s="13">
        <f t="shared" ref="I10:J10" si="2">SUM(I8:I9)</f>
        <v>1.65</v>
      </c>
      <c r="J10">
        <f t="shared" si="2"/>
        <v>2.7</v>
      </c>
      <c r="K10">
        <f>SUM(K8:K9)</f>
        <v>2.8</v>
      </c>
    </row>
    <row r="11" spans="3:12" x14ac:dyDescent="0.25">
      <c r="C11" t="s">
        <v>44</v>
      </c>
      <c r="D11" s="3">
        <f t="shared" ref="D11:E11" si="3">D10*E5</f>
        <v>51250</v>
      </c>
      <c r="E11" s="3">
        <f t="shared" si="3"/>
        <v>66625</v>
      </c>
      <c r="F11" s="3">
        <f>F10*G5</f>
        <v>71750</v>
      </c>
      <c r="G11" s="3">
        <f>G10*H5</f>
        <v>87125</v>
      </c>
      <c r="H11" s="3">
        <f>H10*I5</f>
        <v>133250</v>
      </c>
      <c r="I11" s="3">
        <f t="shared" ref="I11:J11" si="4">I10*I5</f>
        <v>169125</v>
      </c>
      <c r="J11" s="3">
        <f t="shared" si="4"/>
        <v>277731.80100000004</v>
      </c>
      <c r="K11" s="3">
        <f>K10*K5</f>
        <v>290641.78359999997</v>
      </c>
    </row>
    <row r="12" spans="3:12" x14ac:dyDescent="0.25">
      <c r="D12" s="3"/>
      <c r="E12" s="3"/>
      <c r="F12" s="3"/>
      <c r="G12" s="3"/>
      <c r="H12" s="3"/>
      <c r="I12" s="3"/>
      <c r="J12" s="3"/>
      <c r="K12" s="3"/>
    </row>
    <row r="14" spans="3:12" ht="18.75" x14ac:dyDescent="0.3">
      <c r="C14" s="11" t="s">
        <v>0</v>
      </c>
    </row>
    <row r="16" spans="3:12" x14ac:dyDescent="0.25">
      <c r="C16" s="1" t="s">
        <v>11</v>
      </c>
      <c r="D16" s="1">
        <v>2014</v>
      </c>
      <c r="E16" s="1">
        <v>2015</v>
      </c>
      <c r="F16" s="1">
        <v>2016</v>
      </c>
      <c r="G16" s="1">
        <v>2017</v>
      </c>
      <c r="H16" s="1">
        <v>2018</v>
      </c>
      <c r="I16" s="1">
        <v>2019</v>
      </c>
      <c r="J16" s="1">
        <v>2020</v>
      </c>
      <c r="K16" s="1">
        <v>2021</v>
      </c>
    </row>
    <row r="18" spans="3:15" x14ac:dyDescent="0.25">
      <c r="C18" t="s">
        <v>1</v>
      </c>
      <c r="D18" s="3">
        <v>81577</v>
      </c>
      <c r="E18" s="3">
        <v>101770</v>
      </c>
      <c r="F18" s="3">
        <v>106049</v>
      </c>
      <c r="G18" s="3">
        <v>145936</v>
      </c>
      <c r="H18">
        <v>191575</v>
      </c>
      <c r="I18" s="3">
        <v>228214</v>
      </c>
      <c r="J18" s="3">
        <v>311738</v>
      </c>
      <c r="K18" s="3">
        <v>335114</v>
      </c>
    </row>
    <row r="19" spans="3:15" x14ac:dyDescent="0.25">
      <c r="C19" t="s">
        <v>2</v>
      </c>
      <c r="D19" s="3">
        <v>-28284</v>
      </c>
      <c r="E19" s="3">
        <v>-23247</v>
      </c>
      <c r="F19" s="3">
        <v>-27016</v>
      </c>
      <c r="G19" s="3">
        <v>-25582</v>
      </c>
      <c r="H19">
        <v>-30807</v>
      </c>
      <c r="I19" s="3">
        <v>-44732</v>
      </c>
      <c r="J19" s="3">
        <v>-46434</v>
      </c>
      <c r="K19" s="3">
        <v>-67188</v>
      </c>
    </row>
    <row r="20" spans="3:15" x14ac:dyDescent="0.25">
      <c r="C20" t="s">
        <v>3</v>
      </c>
      <c r="D20">
        <v>-215</v>
      </c>
      <c r="E20">
        <v>-106</v>
      </c>
      <c r="F20" s="3">
        <v>1257</v>
      </c>
      <c r="G20">
        <v>-98</v>
      </c>
      <c r="H20">
        <v>-406</v>
      </c>
      <c r="I20">
        <v>-168</v>
      </c>
      <c r="J20">
        <v>-183</v>
      </c>
      <c r="K20">
        <v>-53</v>
      </c>
    </row>
    <row r="21" spans="3:15" x14ac:dyDescent="0.25">
      <c r="C21" t="s">
        <v>4</v>
      </c>
      <c r="D21" s="3">
        <v>10201</v>
      </c>
      <c r="E21" s="3">
        <v>10032</v>
      </c>
      <c r="F21" s="3">
        <v>10001</v>
      </c>
      <c r="G21" s="3">
        <v>12994</v>
      </c>
      <c r="H21" s="3">
        <v>17388</v>
      </c>
      <c r="I21" s="3">
        <v>53851</v>
      </c>
      <c r="J21" s="3">
        <v>58047</v>
      </c>
      <c r="K21" s="3">
        <v>60129</v>
      </c>
    </row>
    <row r="22" spans="3:15" x14ac:dyDescent="0.25">
      <c r="C22" t="s">
        <v>5</v>
      </c>
      <c r="D22" s="3">
        <v>3138</v>
      </c>
      <c r="E22" s="3">
        <v>3505</v>
      </c>
      <c r="F22" s="3">
        <v>4588</v>
      </c>
      <c r="G22" s="3">
        <v>8149</v>
      </c>
      <c r="H22" s="3">
        <v>7414</v>
      </c>
      <c r="I22" s="3">
        <v>6826</v>
      </c>
      <c r="J22" s="3">
        <v>8921</v>
      </c>
      <c r="K22" s="3">
        <v>9577</v>
      </c>
    </row>
    <row r="23" spans="3:15" x14ac:dyDescent="0.25">
      <c r="C23" t="s">
        <v>6</v>
      </c>
      <c r="D23" s="3">
        <v>4828</v>
      </c>
      <c r="E23" s="3">
        <v>5430</v>
      </c>
      <c r="F23" s="3">
        <v>5826</v>
      </c>
      <c r="G23" s="3">
        <v>6449</v>
      </c>
      <c r="H23" s="3">
        <v>7272</v>
      </c>
      <c r="I23" s="3">
        <v>8044</v>
      </c>
      <c r="J23" s="3">
        <v>9801</v>
      </c>
      <c r="K23" s="3">
        <v>14961</v>
      </c>
    </row>
    <row r="24" spans="3:15" x14ac:dyDescent="0.25">
      <c r="C24" t="s">
        <v>7</v>
      </c>
      <c r="D24" s="3">
        <v>-22957</v>
      </c>
      <c r="E24" s="3">
        <v>11008</v>
      </c>
      <c r="F24" s="3">
        <v>-5720</v>
      </c>
      <c r="G24" s="3">
        <v>-56834</v>
      </c>
      <c r="H24" s="3">
        <v>-14658</v>
      </c>
      <c r="I24" s="3">
        <v>-25121</v>
      </c>
      <c r="J24" s="3">
        <v>16122</v>
      </c>
      <c r="K24" s="3">
        <v>-105994</v>
      </c>
    </row>
    <row r="25" spans="3:15" x14ac:dyDescent="0.25">
      <c r="C25" t="s">
        <v>8</v>
      </c>
      <c r="D25" s="3">
        <v>475</v>
      </c>
      <c r="E25" s="3">
        <v>15321</v>
      </c>
      <c r="F25" s="3">
        <v>18476</v>
      </c>
      <c r="G25" s="3">
        <v>58020</v>
      </c>
      <c r="H25" s="3">
        <v>41193</v>
      </c>
      <c r="I25" s="3">
        <v>50142</v>
      </c>
      <c r="J25" s="3">
        <v>92864</v>
      </c>
      <c r="K25" s="3">
        <v>47599</v>
      </c>
    </row>
    <row r="26" spans="3:15" x14ac:dyDescent="0.25">
      <c r="D26" s="3"/>
      <c r="E26" s="3"/>
      <c r="F26" s="3"/>
      <c r="G26" s="3"/>
      <c r="H26" s="3"/>
      <c r="I26" s="3"/>
      <c r="J26" s="3"/>
      <c r="K26" s="3"/>
    </row>
    <row r="27" spans="3:15" ht="15.75" thickBot="1" x14ac:dyDescent="0.3">
      <c r="C27" s="2" t="s">
        <v>9</v>
      </c>
      <c r="D27" s="3">
        <v>48762</v>
      </c>
      <c r="E27" s="3">
        <v>123712</v>
      </c>
      <c r="F27" s="3">
        <v>113462</v>
      </c>
      <c r="G27" s="3">
        <v>149035</v>
      </c>
      <c r="H27" s="3">
        <v>218971</v>
      </c>
      <c r="I27" s="3">
        <v>277054</v>
      </c>
      <c r="J27" s="3">
        <v>450876</v>
      </c>
      <c r="K27" s="3">
        <v>294144</v>
      </c>
      <c r="M27" s="3"/>
      <c r="O27" s="3"/>
    </row>
    <row r="28" spans="3:15" ht="15.75" thickTop="1" x14ac:dyDescent="0.25">
      <c r="D28" s="3"/>
      <c r="E28" s="3"/>
      <c r="F28" s="3"/>
      <c r="G28" s="3"/>
      <c r="H28" s="3"/>
      <c r="I28" s="3"/>
      <c r="J28" s="3"/>
      <c r="K28" s="3"/>
      <c r="O28" s="3"/>
    </row>
    <row r="29" spans="3:15" x14ac:dyDescent="0.25">
      <c r="C29" s="1" t="s">
        <v>10</v>
      </c>
      <c r="D29" s="6"/>
      <c r="E29" s="6"/>
      <c r="F29" s="6"/>
      <c r="G29" s="6"/>
      <c r="H29" s="6"/>
      <c r="I29" s="3"/>
      <c r="J29" s="3"/>
      <c r="K29" s="3"/>
    </row>
    <row r="30" spans="3:15" x14ac:dyDescent="0.25">
      <c r="C30" s="1"/>
      <c r="D30" s="6"/>
      <c r="E30" s="6"/>
      <c r="F30" s="6"/>
      <c r="G30" s="6"/>
      <c r="H30" s="6"/>
      <c r="I30" s="3"/>
      <c r="J30" s="3"/>
      <c r="K30" s="3"/>
    </row>
    <row r="31" spans="3:15" x14ac:dyDescent="0.25">
      <c r="C31" t="s">
        <v>12</v>
      </c>
      <c r="D31" s="3">
        <v>452</v>
      </c>
      <c r="E31" s="3">
        <v>175</v>
      </c>
      <c r="F31" s="3">
        <v>405</v>
      </c>
      <c r="G31" s="3">
        <v>971</v>
      </c>
      <c r="H31" s="3">
        <v>574</v>
      </c>
      <c r="I31" s="3">
        <v>568</v>
      </c>
      <c r="J31" s="3">
        <v>260</v>
      </c>
      <c r="K31" s="3">
        <v>167</v>
      </c>
    </row>
    <row r="32" spans="3:15" x14ac:dyDescent="0.25">
      <c r="C32" t="s">
        <v>13</v>
      </c>
      <c r="D32" s="3">
        <v>-12065</v>
      </c>
      <c r="E32" s="3">
        <v>-7383</v>
      </c>
      <c r="F32" s="3">
        <v>-21696</v>
      </c>
      <c r="G32" s="3">
        <v>-20358</v>
      </c>
      <c r="H32" s="3">
        <v>-30609</v>
      </c>
      <c r="I32" s="3">
        <v>-16433</v>
      </c>
      <c r="J32" s="3">
        <v>-18571</v>
      </c>
      <c r="K32" s="3">
        <v>-21944</v>
      </c>
    </row>
    <row r="33" spans="3:13" x14ac:dyDescent="0.25">
      <c r="C33" t="s">
        <v>14</v>
      </c>
      <c r="D33" s="3">
        <v>-4021</v>
      </c>
      <c r="E33" s="3">
        <v>-5635</v>
      </c>
      <c r="F33" s="3">
        <v>-9191</v>
      </c>
      <c r="G33" s="3">
        <v>-10540</v>
      </c>
      <c r="H33" s="3">
        <v>-13718</v>
      </c>
      <c r="I33" s="3">
        <v>-8921</v>
      </c>
      <c r="J33" s="3">
        <v>-9075</v>
      </c>
      <c r="K33" s="3">
        <v>-9929</v>
      </c>
      <c r="M33" s="3"/>
    </row>
    <row r="34" spans="3:13" x14ac:dyDescent="0.25">
      <c r="C34" t="s">
        <v>32</v>
      </c>
      <c r="D34" s="3">
        <v>-12250</v>
      </c>
      <c r="E34" s="3">
        <v>0</v>
      </c>
      <c r="F34" s="3">
        <v>-7343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M34" s="3"/>
    </row>
    <row r="35" spans="3:13" x14ac:dyDescent="0.25">
      <c r="C35" t="s">
        <v>15</v>
      </c>
      <c r="D35" s="3">
        <v>-1957</v>
      </c>
      <c r="E35" s="3">
        <v>0</v>
      </c>
      <c r="F35" s="3">
        <v>0</v>
      </c>
      <c r="G35" s="3">
        <v>0</v>
      </c>
      <c r="H35" s="3">
        <v>-13390</v>
      </c>
      <c r="I35" s="3">
        <v>812</v>
      </c>
      <c r="J35" s="3">
        <v>0</v>
      </c>
      <c r="K35" s="3">
        <v>2462</v>
      </c>
    </row>
    <row r="37" spans="3:13" ht="15.75" thickBot="1" x14ac:dyDescent="0.3">
      <c r="C37" s="2" t="s">
        <v>16</v>
      </c>
      <c r="D37" s="3">
        <v>-29842</v>
      </c>
      <c r="E37" s="3">
        <v>-12842</v>
      </c>
      <c r="F37" s="3">
        <v>-37826</v>
      </c>
      <c r="G37" s="3">
        <v>-29927</v>
      </c>
      <c r="H37" s="3">
        <v>-57143</v>
      </c>
      <c r="I37" s="3">
        <v>-23973</v>
      </c>
      <c r="J37" s="3">
        <v>-27385</v>
      </c>
      <c r="K37" s="3">
        <v>-29244</v>
      </c>
    </row>
    <row r="38" spans="3:13" ht="15.75" thickTop="1" x14ac:dyDescent="0.25"/>
    <row r="39" spans="3:13" x14ac:dyDescent="0.25">
      <c r="C39" s="1" t="s">
        <v>17</v>
      </c>
      <c r="D39" s="1">
        <v>2014</v>
      </c>
      <c r="E39" s="1">
        <v>2015</v>
      </c>
      <c r="F39" s="1">
        <v>2016</v>
      </c>
      <c r="G39" s="1">
        <v>2017</v>
      </c>
      <c r="H39" s="1">
        <v>2018</v>
      </c>
      <c r="I39" s="1">
        <v>2019</v>
      </c>
      <c r="J39" s="1">
        <v>2020</v>
      </c>
      <c r="K39" s="1">
        <v>2021</v>
      </c>
    </row>
    <row r="40" spans="3:13" x14ac:dyDescent="0.25">
      <c r="C40" s="1"/>
      <c r="D40" s="1"/>
      <c r="E40" s="1"/>
      <c r="F40" s="1"/>
      <c r="G40" s="1"/>
      <c r="H40" s="1"/>
    </row>
    <row r="41" spans="3:13" x14ac:dyDescent="0.25">
      <c r="C41" t="s">
        <v>18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 s="3">
        <v>19603</v>
      </c>
      <c r="K41" s="3">
        <v>21568</v>
      </c>
    </row>
    <row r="42" spans="3:13" x14ac:dyDescent="0.25">
      <c r="C42" t="s">
        <v>29</v>
      </c>
      <c r="D42" s="3">
        <v>-12800</v>
      </c>
      <c r="E42" s="3">
        <v>-14880</v>
      </c>
      <c r="F42" s="3">
        <v>-25095</v>
      </c>
      <c r="G42" s="3">
        <v>-11190</v>
      </c>
      <c r="H42" s="3">
        <v>-19544</v>
      </c>
      <c r="I42" s="3">
        <v>-35991</v>
      </c>
      <c r="J42">
        <v>0</v>
      </c>
      <c r="K42">
        <v>0</v>
      </c>
    </row>
    <row r="43" spans="3:13" x14ac:dyDescent="0.25">
      <c r="C43" t="s">
        <v>30</v>
      </c>
      <c r="D43" s="3">
        <v>7069</v>
      </c>
      <c r="E43" s="3">
        <v>7702</v>
      </c>
      <c r="F43" s="3">
        <v>8436</v>
      </c>
      <c r="G43" s="3">
        <v>9484</v>
      </c>
      <c r="H43" s="3">
        <v>17858</v>
      </c>
      <c r="I43" s="3">
        <v>21152</v>
      </c>
      <c r="J43">
        <v>0</v>
      </c>
      <c r="K43">
        <v>0</v>
      </c>
    </row>
    <row r="44" spans="3:13" x14ac:dyDescent="0.25">
      <c r="C44" t="s">
        <v>19</v>
      </c>
      <c r="D44">
        <v>0</v>
      </c>
      <c r="E44">
        <v>0</v>
      </c>
      <c r="F44">
        <v>0</v>
      </c>
      <c r="G44">
        <v>0</v>
      </c>
      <c r="H44">
        <v>0</v>
      </c>
      <c r="I44" s="3">
        <v>-5030</v>
      </c>
      <c r="J44" s="3">
        <v>-4585</v>
      </c>
      <c r="K44" s="3">
        <v>-2353</v>
      </c>
    </row>
    <row r="45" spans="3:13" x14ac:dyDescent="0.25">
      <c r="C45" t="s">
        <v>20</v>
      </c>
      <c r="D45">
        <v>0</v>
      </c>
      <c r="E45">
        <v>0</v>
      </c>
      <c r="F45">
        <v>0</v>
      </c>
      <c r="G45">
        <v>0</v>
      </c>
      <c r="H45">
        <v>0</v>
      </c>
      <c r="I45" s="3">
        <v>-33625</v>
      </c>
      <c r="J45" s="3">
        <v>-37324</v>
      </c>
      <c r="K45" s="3">
        <v>-41978</v>
      </c>
    </row>
    <row r="46" spans="3:13" x14ac:dyDescent="0.25">
      <c r="C46" t="s">
        <v>21</v>
      </c>
      <c r="D46" s="3">
        <v>-62300</v>
      </c>
      <c r="E46" s="3">
        <v>-52122</v>
      </c>
      <c r="F46" s="3">
        <v>-67395</v>
      </c>
      <c r="G46" s="3">
        <v>-73750</v>
      </c>
      <c r="H46" s="3">
        <v>-87125</v>
      </c>
      <c r="I46" s="3">
        <v>-133250</v>
      </c>
      <c r="J46" s="3">
        <v>-169125</v>
      </c>
      <c r="K46" s="3">
        <v>-277732</v>
      </c>
    </row>
    <row r="48" spans="3:13" ht="15.75" thickBot="1" x14ac:dyDescent="0.3">
      <c r="C48" s="2" t="s">
        <v>22</v>
      </c>
      <c r="D48" s="3">
        <v>-68031</v>
      </c>
      <c r="E48" s="3">
        <v>-59300</v>
      </c>
      <c r="F48" s="3">
        <v>-84054</v>
      </c>
      <c r="G48" s="3">
        <v>-75456</v>
      </c>
      <c r="H48" s="3">
        <v>-88811</v>
      </c>
      <c r="I48" s="3">
        <v>-186744</v>
      </c>
      <c r="J48" s="3">
        <v>-191431</v>
      </c>
      <c r="K48" s="3">
        <v>-300495</v>
      </c>
    </row>
    <row r="49" spans="3:11" ht="15.75" thickTop="1" x14ac:dyDescent="0.25"/>
    <row r="50" spans="3:11" x14ac:dyDescent="0.25">
      <c r="D50" s="1">
        <v>2014</v>
      </c>
      <c r="E50" s="1">
        <v>2015</v>
      </c>
      <c r="F50" s="1">
        <v>2016</v>
      </c>
      <c r="G50" s="1">
        <v>2017</v>
      </c>
      <c r="H50" s="1">
        <v>2018</v>
      </c>
      <c r="I50" s="1">
        <v>2019</v>
      </c>
      <c r="J50" s="1">
        <v>2020</v>
      </c>
      <c r="K50" s="1">
        <v>2021</v>
      </c>
    </row>
    <row r="51" spans="3:11" x14ac:dyDescent="0.25">
      <c r="D51" s="1"/>
      <c r="E51" s="1"/>
      <c r="F51" s="1"/>
      <c r="G51" s="1"/>
      <c r="H51" s="1"/>
      <c r="I51" s="1"/>
      <c r="J51" s="1"/>
      <c r="K51" s="1"/>
    </row>
    <row r="52" spans="3:11" x14ac:dyDescent="0.25">
      <c r="C52" t="s">
        <v>23</v>
      </c>
      <c r="D52" s="3">
        <v>-49111</v>
      </c>
      <c r="E52" s="3">
        <v>51570</v>
      </c>
      <c r="F52" s="3">
        <v>-8419</v>
      </c>
      <c r="G52" s="3">
        <v>43652</v>
      </c>
      <c r="H52" s="3">
        <v>73017</v>
      </c>
      <c r="I52" s="3">
        <v>66337</v>
      </c>
      <c r="J52" s="3">
        <v>232061</v>
      </c>
      <c r="K52" s="3">
        <v>-35595</v>
      </c>
    </row>
    <row r="53" spans="3:11" x14ac:dyDescent="0.25">
      <c r="C53" t="s">
        <v>24</v>
      </c>
      <c r="D53" s="3">
        <v>167679</v>
      </c>
      <c r="E53" s="3">
        <v>118568</v>
      </c>
      <c r="F53" s="3">
        <v>170138</v>
      </c>
      <c r="G53" s="3">
        <v>161719</v>
      </c>
      <c r="H53" s="3">
        <v>205371</v>
      </c>
      <c r="I53" s="3">
        <v>278388</v>
      </c>
      <c r="J53" s="3">
        <v>344725</v>
      </c>
      <c r="K53" s="3">
        <v>576786</v>
      </c>
    </row>
    <row r="54" spans="3:11" x14ac:dyDescent="0.25">
      <c r="C54" t="s">
        <v>25</v>
      </c>
      <c r="D54" s="3">
        <v>118568</v>
      </c>
      <c r="E54" s="3">
        <v>170138</v>
      </c>
      <c r="F54" s="3">
        <v>161719</v>
      </c>
      <c r="G54" s="3">
        <v>205371</v>
      </c>
      <c r="H54" s="3">
        <v>278388</v>
      </c>
      <c r="I54" s="3">
        <v>344725</v>
      </c>
      <c r="J54" s="3">
        <v>576786</v>
      </c>
      <c r="K54" s="3">
        <v>541191</v>
      </c>
    </row>
    <row r="56" spans="3:11" x14ac:dyDescent="0.25">
      <c r="C56" t="s">
        <v>26</v>
      </c>
      <c r="E56" s="3">
        <v>51467</v>
      </c>
      <c r="F56" s="3">
        <v>51332</v>
      </c>
      <c r="G56" s="3">
        <v>51399</v>
      </c>
      <c r="H56" s="3">
        <v>101358</v>
      </c>
      <c r="I56" s="3">
        <v>101322</v>
      </c>
      <c r="J56" s="3">
        <v>101461</v>
      </c>
      <c r="K56" s="3">
        <v>101364</v>
      </c>
    </row>
    <row r="57" spans="3:11" ht="15.75" thickBot="1" x14ac:dyDescent="0.3">
      <c r="C57" s="9"/>
      <c r="D57" s="9"/>
      <c r="E57" s="9"/>
      <c r="F57" s="9"/>
      <c r="G57" s="9"/>
      <c r="H57" s="9"/>
      <c r="I57" s="9"/>
      <c r="J57" s="9"/>
      <c r="K57" s="9"/>
    </row>
    <row r="59" spans="3:11" x14ac:dyDescent="0.25">
      <c r="C59" s="4" t="s">
        <v>27</v>
      </c>
      <c r="D59" s="5">
        <f>D27+D32+D33+D31</f>
        <v>33128</v>
      </c>
      <c r="E59" s="5">
        <f>E27+E32+E33+E31</f>
        <v>110869</v>
      </c>
      <c r="F59" s="5">
        <f>F27+F32+F33+F31</f>
        <v>82980</v>
      </c>
      <c r="G59" s="5">
        <f>G27+G32+G33+G31</f>
        <v>119108</v>
      </c>
      <c r="H59" s="5">
        <f>H27+H32+H33+H31</f>
        <v>175218</v>
      </c>
      <c r="I59" s="5">
        <f>I27+I32+I33+I31</f>
        <v>252268</v>
      </c>
      <c r="J59" s="5">
        <f>J27+J32+J33+J31</f>
        <v>423490</v>
      </c>
      <c r="K59" s="5">
        <f>K27+K32+K33+K31</f>
        <v>262438</v>
      </c>
    </row>
    <row r="60" spans="3:11" x14ac:dyDescent="0.25">
      <c r="C60" s="4" t="s">
        <v>28</v>
      </c>
      <c r="D60" s="5">
        <f>D27-D23+D32+D31+D42+D43+D33+D44+D45</f>
        <v>22569</v>
      </c>
      <c r="E60" s="5">
        <f>E27-E23+E32+E31+E42+E43+E33+E44+E45</f>
        <v>98261</v>
      </c>
      <c r="F60" s="5">
        <f>F27-F23+F32+F31+F42+F43+F33+F44+F45</f>
        <v>60495</v>
      </c>
      <c r="G60" s="5">
        <f>G27-G23+G32+G31+G42+G43+G33+G44+G45</f>
        <v>110953</v>
      </c>
      <c r="H60" s="5">
        <f>H27-H23+H32+H31+H42+H43+H33+H44+H45</f>
        <v>166260</v>
      </c>
      <c r="I60" s="5">
        <f>I27-I23+I32+I31+I42+I43+I33+I44+I45</f>
        <v>190730</v>
      </c>
      <c r="J60" s="5">
        <f>J27-J23+J32+J31+J42+J43+J33+J44+J45</f>
        <v>371780</v>
      </c>
      <c r="K60" s="5">
        <f>K27-K23+K32+K31+K42+K43+K33+K44+K45</f>
        <v>203146</v>
      </c>
    </row>
    <row r="61" spans="3:11" x14ac:dyDescent="0.25">
      <c r="C61" s="4" t="s">
        <v>31</v>
      </c>
      <c r="D61" s="5">
        <f t="shared" ref="D61:J61" si="5">D59-D60</f>
        <v>10559</v>
      </c>
      <c r="E61" s="5">
        <f t="shared" si="5"/>
        <v>12608</v>
      </c>
      <c r="F61" s="5">
        <f t="shared" si="5"/>
        <v>22485</v>
      </c>
      <c r="G61" s="5">
        <f t="shared" si="5"/>
        <v>8155</v>
      </c>
      <c r="H61" s="5">
        <f t="shared" si="5"/>
        <v>8958</v>
      </c>
      <c r="I61" s="5">
        <f t="shared" si="5"/>
        <v>61538</v>
      </c>
      <c r="J61" s="5">
        <f t="shared" si="5"/>
        <v>51710</v>
      </c>
      <c r="K61" s="5">
        <f>K59-K60</f>
        <v>59292</v>
      </c>
    </row>
    <row r="63" spans="3:11" x14ac:dyDescent="0.25">
      <c r="C63" s="4" t="s">
        <v>47</v>
      </c>
      <c r="D63" s="5">
        <f>D27-D23+D31+D32+D33+D34+D35+D42+D43+D44+D45</f>
        <v>8362</v>
      </c>
      <c r="E63" s="5">
        <f>E27-E23+E31+E32+E33+E34+E35+E42+E43+E44+E45</f>
        <v>98261</v>
      </c>
      <c r="F63" s="5">
        <f>F27-F23+F31+F32+F33+F34+F35+F42+F43+F44+F45</f>
        <v>53152</v>
      </c>
      <c r="G63" s="5">
        <f>G27-G23+G31+G32+G33+G34+G35+G42+G43+G44+G45</f>
        <v>110953</v>
      </c>
      <c r="H63" s="5">
        <f>H27-H23+H31+H32+H33+H34+H35+H42+H43+H44+H45</f>
        <v>152870</v>
      </c>
      <c r="I63" s="5">
        <f>I27-I23+I31+I32+I33+I34+I35+I42+I43+I44+I45</f>
        <v>191542</v>
      </c>
      <c r="J63" s="5">
        <f>J27-J23+J31+J32+J33+J34+J35+J42+J43+J44+J45</f>
        <v>371780</v>
      </c>
      <c r="K63" s="5">
        <f>K27-K23+K31+K32+K33+K34+K35+K42+K43+K44+K45</f>
        <v>205608</v>
      </c>
    </row>
    <row r="65" spans="3:11" x14ac:dyDescent="0.25">
      <c r="C65" s="1" t="s">
        <v>37</v>
      </c>
    </row>
    <row r="66" spans="3:11" x14ac:dyDescent="0.25">
      <c r="C66" s="1"/>
    </row>
    <row r="67" spans="3:11" x14ac:dyDescent="0.25">
      <c r="C67" s="4" t="s">
        <v>33</v>
      </c>
      <c r="D67" s="14">
        <f t="shared" ref="D67:J67" si="6">D6/D70</f>
        <v>34.516372014710441</v>
      </c>
      <c r="E67" s="14">
        <f t="shared" si="6"/>
        <v>10.222774040565433</v>
      </c>
      <c r="F67" s="14">
        <f t="shared" si="6"/>
        <v>23.382097694024303</v>
      </c>
      <c r="G67" s="14">
        <f t="shared" si="6"/>
        <v>18.845817598442583</v>
      </c>
      <c r="H67" s="14">
        <f t="shared" si="6"/>
        <v>12.083483700228557</v>
      </c>
      <c r="I67" s="14">
        <f t="shared" si="6"/>
        <v>20.85146542232475</v>
      </c>
      <c r="J67" s="14">
        <f t="shared" si="6"/>
        <v>19.644192075958902</v>
      </c>
      <c r="K67" s="14">
        <f>K6/K70</f>
        <v>38.577909944079629</v>
      </c>
    </row>
    <row r="68" spans="3:11" x14ac:dyDescent="0.25">
      <c r="C68" s="4" t="s">
        <v>34</v>
      </c>
      <c r="D68" s="7">
        <f t="shared" ref="D68:J68" si="7">D60/D7</f>
        <v>2.897175866495507E-2</v>
      </c>
      <c r="E68" s="7">
        <f t="shared" si="7"/>
        <v>9.7820806371329005E-2</v>
      </c>
      <c r="F68" s="7">
        <f t="shared" si="7"/>
        <v>4.2767762460233297E-2</v>
      </c>
      <c r="G68" s="7">
        <f t="shared" si="7"/>
        <v>5.3062171209947398E-2</v>
      </c>
      <c r="H68" s="7">
        <f t="shared" si="7"/>
        <v>8.2757590841214521E-2</v>
      </c>
      <c r="I68" s="7">
        <f t="shared" si="7"/>
        <v>4.7958259994971088E-2</v>
      </c>
      <c r="J68" s="7">
        <f t="shared" si="7"/>
        <v>5.0905631350643701E-2</v>
      </c>
      <c r="K68" s="7">
        <f>K60/K7</f>
        <v>2.5921570179658356E-2</v>
      </c>
    </row>
    <row r="69" spans="3:11" x14ac:dyDescent="0.25">
      <c r="C69" s="4" t="s">
        <v>35</v>
      </c>
      <c r="D69" s="8">
        <f t="shared" ref="D69:J69" si="8">D11/D60</f>
        <v>2.2708139483362135</v>
      </c>
      <c r="E69" s="8">
        <f t="shared" si="8"/>
        <v>0.67804113534362564</v>
      </c>
      <c r="F69" s="8">
        <f t="shared" si="8"/>
        <v>1.1860484337548558</v>
      </c>
      <c r="G69" s="8">
        <f t="shared" si="8"/>
        <v>0.78524239993510769</v>
      </c>
      <c r="H69" s="8">
        <f t="shared" si="8"/>
        <v>0.80145555154577164</v>
      </c>
      <c r="I69" s="8">
        <f t="shared" si="8"/>
        <v>0.88672468935143922</v>
      </c>
      <c r="J69" s="8">
        <f t="shared" si="8"/>
        <v>0.74703265640970473</v>
      </c>
      <c r="K69" s="8">
        <f>K11/K60</f>
        <v>1.4307039449459993</v>
      </c>
    </row>
    <row r="70" spans="3:11" x14ac:dyDescent="0.25">
      <c r="C70" s="4" t="s">
        <v>36</v>
      </c>
      <c r="D70" s="13">
        <f t="shared" ref="D70:J70" si="9">D60/D5</f>
        <v>0.22018536585365853</v>
      </c>
      <c r="E70" s="13">
        <f t="shared" si="9"/>
        <v>0.95864390243902442</v>
      </c>
      <c r="F70" s="13">
        <f t="shared" si="9"/>
        <v>0.59019512195121948</v>
      </c>
      <c r="G70" s="13">
        <f t="shared" si="9"/>
        <v>1.0824682926829268</v>
      </c>
      <c r="H70" s="13">
        <f t="shared" si="9"/>
        <v>1.622048780487805</v>
      </c>
      <c r="I70" s="13">
        <f t="shared" si="9"/>
        <v>1.8607804878048781</v>
      </c>
      <c r="J70" s="13">
        <f t="shared" si="9"/>
        <v>3.6142998258957029</v>
      </c>
      <c r="K70" s="13">
        <f>K60/K5</f>
        <v>1.9570785485642057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A1D4-1127-44BB-8C25-42A7EB89EA32}">
  <dimension ref="B3:K15"/>
  <sheetViews>
    <sheetView showGridLines="0" workbookViewId="0"/>
  </sheetViews>
  <sheetFormatPr baseColWidth="10" defaultRowHeight="15" x14ac:dyDescent="0.25"/>
  <cols>
    <col min="2" max="2" width="15.5703125" bestFit="1" customWidth="1"/>
  </cols>
  <sheetData>
    <row r="3" spans="2:11" x14ac:dyDescent="0.25">
      <c r="B3" s="12" t="s">
        <v>49</v>
      </c>
      <c r="C3" s="1">
        <v>2014</v>
      </c>
      <c r="D3" s="1">
        <v>2015</v>
      </c>
      <c r="E3" s="1">
        <v>2016</v>
      </c>
      <c r="F3" s="1">
        <v>2017</v>
      </c>
      <c r="G3" s="1">
        <v>2018</v>
      </c>
      <c r="H3" s="1">
        <v>2019</v>
      </c>
      <c r="I3" s="1">
        <v>2020</v>
      </c>
      <c r="J3" s="1">
        <v>2021</v>
      </c>
      <c r="K3" s="1">
        <v>2022</v>
      </c>
    </row>
    <row r="4" spans="2:11" x14ac:dyDescent="0.25">
      <c r="B4" t="s">
        <v>48</v>
      </c>
      <c r="C4" s="3">
        <v>131129</v>
      </c>
      <c r="D4" s="3">
        <v>144463</v>
      </c>
      <c r="E4" s="3">
        <v>159133</v>
      </c>
      <c r="F4" s="3">
        <v>224645</v>
      </c>
      <c r="G4" s="3">
        <v>269718</v>
      </c>
      <c r="H4">
        <v>276167</v>
      </c>
      <c r="I4">
        <v>276024</v>
      </c>
      <c r="J4" s="3">
        <v>395648</v>
      </c>
      <c r="K4" s="3">
        <v>563485</v>
      </c>
    </row>
    <row r="5" spans="2:11" x14ac:dyDescent="0.25">
      <c r="B5" s="4" t="s">
        <v>50</v>
      </c>
      <c r="C5" s="3">
        <v>103452</v>
      </c>
      <c r="D5" s="3">
        <v>113108</v>
      </c>
      <c r="E5" s="3">
        <v>133602</v>
      </c>
      <c r="F5" s="3">
        <v>130108</v>
      </c>
      <c r="G5" s="3">
        <v>172152</v>
      </c>
      <c r="H5" s="3">
        <v>186513</v>
      </c>
      <c r="I5" s="3">
        <v>186862</v>
      </c>
      <c r="J5" s="3">
        <v>247824</v>
      </c>
    </row>
    <row r="6" spans="2:11" x14ac:dyDescent="0.25">
      <c r="B6" t="s">
        <v>51</v>
      </c>
      <c r="C6" s="3">
        <v>25225</v>
      </c>
      <c r="D6" s="3">
        <v>26057</v>
      </c>
      <c r="E6" s="3">
        <v>18138</v>
      </c>
      <c r="F6" s="3">
        <v>92449</v>
      </c>
      <c r="G6" s="3">
        <v>86425</v>
      </c>
      <c r="H6" s="3">
        <v>78100</v>
      </c>
      <c r="I6" s="3">
        <v>83912</v>
      </c>
      <c r="J6" s="3">
        <v>135398</v>
      </c>
    </row>
    <row r="7" spans="2:11" x14ac:dyDescent="0.25">
      <c r="B7" t="s">
        <v>52</v>
      </c>
      <c r="C7">
        <v>630</v>
      </c>
      <c r="D7" s="3">
        <v>2363</v>
      </c>
      <c r="E7" s="3">
        <v>2220</v>
      </c>
      <c r="F7" s="3">
        <v>1371</v>
      </c>
      <c r="G7" s="3">
        <v>8536</v>
      </c>
      <c r="H7" s="3">
        <v>7581</v>
      </c>
      <c r="I7">
        <v>968</v>
      </c>
      <c r="J7" s="3">
        <v>8875</v>
      </c>
    </row>
    <row r="8" spans="2:11" x14ac:dyDescent="0.25">
      <c r="B8" t="s">
        <v>53</v>
      </c>
      <c r="C8" s="3">
        <v>1422</v>
      </c>
      <c r="D8" s="3">
        <v>1629</v>
      </c>
      <c r="E8">
        <v>231</v>
      </c>
      <c r="F8">
        <v>166</v>
      </c>
      <c r="G8">
        <v>819</v>
      </c>
      <c r="H8" s="3">
        <v>1570</v>
      </c>
      <c r="I8">
        <v>93</v>
      </c>
      <c r="J8" s="3">
        <v>2107</v>
      </c>
    </row>
    <row r="9" spans="2:11" x14ac:dyDescent="0.25">
      <c r="B9" t="s">
        <v>54</v>
      </c>
      <c r="C9">
        <v>400</v>
      </c>
      <c r="D9" s="3">
        <v>1305</v>
      </c>
      <c r="E9" s="3">
        <v>4942</v>
      </c>
      <c r="F9">
        <v>551</v>
      </c>
      <c r="G9" s="3">
        <v>1786</v>
      </c>
      <c r="H9" s="3">
        <v>2403</v>
      </c>
      <c r="I9" s="3">
        <v>4189</v>
      </c>
      <c r="J9" s="3">
        <v>1443</v>
      </c>
    </row>
    <row r="13" spans="2:11" x14ac:dyDescent="0.25">
      <c r="B13" t="s">
        <v>56</v>
      </c>
      <c r="D13" s="3">
        <f>(D4+C4)/2</f>
        <v>137796</v>
      </c>
      <c r="E13" s="3">
        <f t="shared" ref="E13:K13" si="0">(E4+D4)/2</f>
        <v>151798</v>
      </c>
      <c r="F13" s="3">
        <f t="shared" si="0"/>
        <v>191889</v>
      </c>
      <c r="G13" s="3">
        <f t="shared" si="0"/>
        <v>247181.5</v>
      </c>
      <c r="H13" s="3">
        <f t="shared" si="0"/>
        <v>272942.5</v>
      </c>
      <c r="I13" s="3">
        <f t="shared" si="0"/>
        <v>276095.5</v>
      </c>
      <c r="J13" s="3">
        <f t="shared" si="0"/>
        <v>335836</v>
      </c>
      <c r="K13" s="3">
        <f t="shared" si="0"/>
        <v>479566.5</v>
      </c>
    </row>
    <row r="14" spans="2:11" x14ac:dyDescent="0.25">
      <c r="B14" t="s">
        <v>57</v>
      </c>
      <c r="D14" s="3">
        <v>1232486</v>
      </c>
      <c r="E14" s="3">
        <v>1330811</v>
      </c>
      <c r="F14" s="3">
        <v>1607353</v>
      </c>
      <c r="G14" s="3">
        <v>1846711</v>
      </c>
      <c r="H14" s="3">
        <v>2132052</v>
      </c>
      <c r="I14" s="3">
        <v>2401844</v>
      </c>
      <c r="J14" s="3">
        <v>2695124</v>
      </c>
      <c r="K14" s="3">
        <v>3085470</v>
      </c>
    </row>
    <row r="15" spans="2:11" x14ac:dyDescent="0.25">
      <c r="B15" t="s">
        <v>55</v>
      </c>
      <c r="D15" s="3">
        <f t="shared" ref="D15:E15" si="1">D13/(D14/365)</f>
        <v>40.808203906575812</v>
      </c>
      <c r="E15" s="3">
        <f t="shared" si="1"/>
        <v>41.633462602878993</v>
      </c>
      <c r="F15" s="3">
        <f>F13/(F14/365)</f>
        <v>43.574426401667836</v>
      </c>
      <c r="G15" s="3">
        <f>G13/(G14/365)</f>
        <v>48.855098334281863</v>
      </c>
      <c r="H15" s="3">
        <f>H13/(H14/365)</f>
        <v>46.726821156332022</v>
      </c>
      <c r="I15" s="3">
        <f>I13/(I14/365)</f>
        <v>41.95728677632686</v>
      </c>
      <c r="J15" s="3">
        <f>J13/(J14/365)</f>
        <v>45.482189316706766</v>
      </c>
      <c r="K15" s="3">
        <f>K13/(K14/365)</f>
        <v>56.730991550719985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Bouvet kontantstrøm</vt:lpstr>
      <vt:lpstr>Kundefordringer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</dc:creator>
  <cp:lastModifiedBy>Håkon</cp:lastModifiedBy>
  <dcterms:created xsi:type="dcterms:W3CDTF">2023-02-08T12:43:58Z</dcterms:created>
  <dcterms:modified xsi:type="dcterms:W3CDTF">2023-03-23T14:17:05Z</dcterms:modified>
</cp:coreProperties>
</file>