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riaGrimstaddePerli\Downloads\"/>
    </mc:Choice>
  </mc:AlternateContent>
  <xr:revisionPtr revIDLastSave="0" documentId="8_{A848D633-A212-459C-84CB-D9BA4B0A9009}" xr6:coauthVersionLast="47" xr6:coauthVersionMax="47" xr10:uidLastSave="{00000000-0000-0000-0000-000000000000}"/>
  <bookViews>
    <workbookView xWindow="19090" yWindow="-11330" windowWidth="38620" windowHeight="21220" xr2:uid="{00000000-000D-0000-FFFF-FFFF00000000}"/>
  </bookViews>
  <sheets>
    <sheet name="Regnskap og Balanse Bøler Baske" sheetId="2" r:id="rId1"/>
    <sheet name="Noter Bøler Basket" sheetId="3" r:id="rId2"/>
  </sheets>
  <definedNames>
    <definedName name="_Regression_Int" localSheetId="1" hidden="1">1</definedName>
    <definedName name="_Regression_Int" localSheetId="0" hidden="1">1</definedName>
    <definedName name="_Sort" localSheetId="1" hidden="1">'Noter Bøler Basket'!$B:$B</definedName>
    <definedName name="_Sort" localSheetId="0" hidden="1">'Regnskap og Balanse Bøler Baske'!$B:$B</definedName>
    <definedName name="AS2DocOpenMode" hidden="1">"AS2DocumentEdit"</definedName>
    <definedName name="_xlnm.Print_Area" localSheetId="1">'Noter Bøler Basket'!$A$1:$H$202</definedName>
    <definedName name="_xlnm.Print_Area" localSheetId="0">'Regnskap og Balanse Bøler Baske'!$A$1:$I$97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9" i="3" l="1"/>
  <c r="E62" i="2"/>
  <c r="G30" i="2"/>
  <c r="G17" i="2" l="1"/>
  <c r="G14" i="2"/>
  <c r="F89" i="3"/>
  <c r="F88" i="3"/>
  <c r="F84" i="3"/>
  <c r="F77" i="3"/>
  <c r="E16" i="2"/>
  <c r="F42" i="3"/>
  <c r="G54" i="2"/>
  <c r="E38" i="2"/>
  <c r="F137" i="3"/>
  <c r="E60" i="2" s="1"/>
  <c r="G77" i="2"/>
  <c r="G70" i="2"/>
  <c r="G63" i="2"/>
  <c r="G65" i="2" s="1"/>
  <c r="E54" i="2"/>
  <c r="G38" i="2"/>
  <c r="E18" i="2"/>
  <c r="E17" i="2"/>
  <c r="E15" i="2"/>
  <c r="E14" i="2"/>
  <c r="G11" i="2"/>
  <c r="E9" i="2"/>
  <c r="E8" i="2"/>
  <c r="G79" i="2" l="1"/>
  <c r="G19" i="2"/>
  <c r="G20" i="2" s="1"/>
  <c r="E11" i="2"/>
  <c r="E63" i="2"/>
  <c r="E65" i="2" s="1"/>
  <c r="F92" i="3"/>
  <c r="E26" i="2" s="1"/>
  <c r="F114" i="3"/>
  <c r="E27" i="2" s="1"/>
  <c r="F127" i="3"/>
  <c r="E28" i="2" s="1"/>
  <c r="E19" i="2" l="1"/>
  <c r="E20" i="2" s="1"/>
  <c r="E25" i="2" l="1"/>
  <c r="E175" i="3" l="1"/>
  <c r="F166" i="3"/>
  <c r="F62" i="3"/>
  <c r="E24" i="2" s="1"/>
  <c r="E30" i="2" s="1"/>
  <c r="F30" i="3"/>
  <c r="G40" i="2" l="1"/>
  <c r="G32" i="2"/>
  <c r="E32" i="2"/>
  <c r="E40" i="2" s="1"/>
  <c r="F174" i="3" s="1"/>
  <c r="G174" i="3" s="1"/>
  <c r="E69" i="2" l="1"/>
  <c r="E70" i="2" s="1"/>
  <c r="G175" i="3"/>
  <c r="F175" i="3"/>
  <c r="E76" i="2"/>
  <c r="E77" i="2" s="1"/>
  <c r="E79" i="2" l="1"/>
</calcChain>
</file>

<file path=xl/sharedStrings.xml><?xml version="1.0" encoding="utf-8"?>
<sst xmlns="http://schemas.openxmlformats.org/spreadsheetml/2006/main" count="177" uniqueCount="141">
  <si>
    <t>Resultatregnskap</t>
  </si>
  <si>
    <t>Note</t>
  </si>
  <si>
    <t>INNTEKTER</t>
  </si>
  <si>
    <t>KOSTNADER</t>
  </si>
  <si>
    <t>Sum driftskostnader</t>
  </si>
  <si>
    <t>Driftsresultat (overført disposisjonsfond)</t>
  </si>
  <si>
    <t>ÅRETS RESULTAT</t>
  </si>
  <si>
    <t>Balanse</t>
  </si>
  <si>
    <t>EIENDELER</t>
  </si>
  <si>
    <t>Andre fordringer</t>
  </si>
  <si>
    <t>Bankinnskudd</t>
  </si>
  <si>
    <t>Eiendeler totalt</t>
  </si>
  <si>
    <t>EGENKAPITAL</t>
  </si>
  <si>
    <t>Egenkapital totalt</t>
  </si>
  <si>
    <t>GJELD</t>
  </si>
  <si>
    <t>Annen kortsiktig gjeld</t>
  </si>
  <si>
    <t>Gjeld totalt</t>
  </si>
  <si>
    <t>Egenkapital og gjeld totalt</t>
  </si>
  <si>
    <t>Noter</t>
  </si>
  <si>
    <t>Note 1</t>
  </si>
  <si>
    <t>l</t>
  </si>
  <si>
    <t>Note 2</t>
  </si>
  <si>
    <t>Note 3</t>
  </si>
  <si>
    <t>Note 5</t>
  </si>
  <si>
    <t>Note 6</t>
  </si>
  <si>
    <t>Totalt</t>
  </si>
  <si>
    <t>Viktige regnskapsprinsipper</t>
  </si>
  <si>
    <t>Regnskapsperioden er fra 01.01 til 31.12.</t>
  </si>
  <si>
    <t>Sammenstillingsprinsippet</t>
  </si>
  <si>
    <t>Inntekter med tilhørende kostnader blir regnskapsført i samme periode.</t>
  </si>
  <si>
    <t>Note 7</t>
  </si>
  <si>
    <t>Note 8</t>
  </si>
  <si>
    <t>Inntekter og Kostnader</t>
  </si>
  <si>
    <t>Inntekter inntektsføres på leveringstidspunktet og kostnadsføring skjer i samme periode</t>
  </si>
  <si>
    <t>som tilhørende inntekt.</t>
  </si>
  <si>
    <t>Fordringer</t>
  </si>
  <si>
    <t>Gjeld</t>
  </si>
  <si>
    <t>Langsiktig og kortsiktig gjeld er vurdert til nominelt beløp på etableringstidspunktet.</t>
  </si>
  <si>
    <t xml:space="preserve">Kortsiktige og langsiktige fordringer vurderes til anskaffelseskostnad med mindre virkelig </t>
  </si>
  <si>
    <t>verdi er lavere, og forventet tap ikke anses å være av forbigående art.</t>
  </si>
  <si>
    <t>Bøler Basket</t>
  </si>
  <si>
    <t>Kasse</t>
  </si>
  <si>
    <t>Annen Egenkapital</t>
  </si>
  <si>
    <t>Levarandørgjeld</t>
  </si>
  <si>
    <t>Salgsinntekter - Bøler effekter</t>
  </si>
  <si>
    <t>Salgsinntekter - Kiosk</t>
  </si>
  <si>
    <t>Sum Salgsinntekter</t>
  </si>
  <si>
    <t>Tilskudd</t>
  </si>
  <si>
    <t>Medlemskontingent</t>
  </si>
  <si>
    <t>Bingo &amp; Lotteri</t>
  </si>
  <si>
    <t>Dugnader &amp; Hallvakt</t>
  </si>
  <si>
    <t>Sum Andre inntekter</t>
  </si>
  <si>
    <t>Varekostnad</t>
  </si>
  <si>
    <t>Varekostnad - kiosk</t>
  </si>
  <si>
    <t>Driftskostnader</t>
  </si>
  <si>
    <t>Kostnader lag og seriespill</t>
  </si>
  <si>
    <t>FINANS</t>
  </si>
  <si>
    <t>Renteinntekter</t>
  </si>
  <si>
    <t>Rentekostnader</t>
  </si>
  <si>
    <t>Varesalg - Bøler Effekter</t>
  </si>
  <si>
    <t>Varesalg - Kiosk</t>
  </si>
  <si>
    <t>Tilskudd - Offentlig tilskudd</t>
  </si>
  <si>
    <t>Tilskudd - Andre tilskudd</t>
  </si>
  <si>
    <t>Medlemskontigent</t>
  </si>
  <si>
    <t>Grasrotandel</t>
  </si>
  <si>
    <t>Dugnader - hallvakt</t>
  </si>
  <si>
    <t>SALGSINNTEKTER</t>
  </si>
  <si>
    <t>ANDRE INNTEKTER</t>
  </si>
  <si>
    <t>VAREKOSTNAD</t>
  </si>
  <si>
    <t>DRIFTSKOSTNADER</t>
  </si>
  <si>
    <t>Drakter og utstyr</t>
  </si>
  <si>
    <t>Regnskapshonorar</t>
  </si>
  <si>
    <t>Bredbånd</t>
  </si>
  <si>
    <t>Gebyr bank o.l</t>
  </si>
  <si>
    <t>TRENERHONORAR &amp; KOSTNADER</t>
  </si>
  <si>
    <t>Honorar Trenere</t>
  </si>
  <si>
    <t>Kurs o.l Trenere</t>
  </si>
  <si>
    <t>KOSTNADER LAG OG SERIESPILL</t>
  </si>
  <si>
    <t>Påmelding serie og krets</t>
  </si>
  <si>
    <t>Dommerhonorar</t>
  </si>
  <si>
    <t>Påmelding cuper o.l</t>
  </si>
  <si>
    <t>KOSTNADER DUGNADER M.M</t>
  </si>
  <si>
    <t>Note 9</t>
  </si>
  <si>
    <t>Note 10</t>
  </si>
  <si>
    <t>FORDRINGER</t>
  </si>
  <si>
    <t>Note 11</t>
  </si>
  <si>
    <t>BANK &amp; KASSE</t>
  </si>
  <si>
    <t>Bank - Driftskonto</t>
  </si>
  <si>
    <t>Bank - Åpen hall</t>
  </si>
  <si>
    <t>Bank - Sparekonto</t>
  </si>
  <si>
    <t>Bank - Skattetrekk</t>
  </si>
  <si>
    <t>Note 12</t>
  </si>
  <si>
    <t>Salgsinntekter - Sponsorer</t>
  </si>
  <si>
    <t>Sum Omløpsmidler</t>
  </si>
  <si>
    <t>Varesalg - Sponsor</t>
  </si>
  <si>
    <t>Honorar Daglig Leder</t>
  </si>
  <si>
    <t>Innskudd EK</t>
  </si>
  <si>
    <t>IB</t>
  </si>
  <si>
    <t>UB</t>
  </si>
  <si>
    <t>Bevegelse</t>
  </si>
  <si>
    <t>Annen EK</t>
  </si>
  <si>
    <t>Sum EK</t>
  </si>
  <si>
    <t>Det er satt av tilstrekkelig med midler for foreningens skatteforpliktelser.</t>
  </si>
  <si>
    <t>Kontingenter er ført etter kontantprinsippet, inntektsført ved mottatt betaling.</t>
  </si>
  <si>
    <t>Netto finans</t>
  </si>
  <si>
    <t>Sum inntekter</t>
  </si>
  <si>
    <t>Forsikring</t>
  </si>
  <si>
    <t>Note 4</t>
  </si>
  <si>
    <t>Tilskudd cup/stevner</t>
  </si>
  <si>
    <t>Andre honorarer</t>
  </si>
  <si>
    <t>Innkjøp sommerbasket</t>
  </si>
  <si>
    <t>Andre kostnader</t>
  </si>
  <si>
    <t>Kostnader dugnad, m.m.</t>
  </si>
  <si>
    <t xml:space="preserve">Regnskapet blir utarbeidet i samsvar med regnskapsloven og god regnskapsskikk. </t>
  </si>
  <si>
    <t>Sosiale arrangement</t>
  </si>
  <si>
    <t>Forskuddsbetalte kostnader</t>
  </si>
  <si>
    <t>Egne arrangementer (sommerbasket, DST)</t>
  </si>
  <si>
    <t>Kostnader DST</t>
  </si>
  <si>
    <t>Opptjent, ikke fakturert inntekt</t>
  </si>
  <si>
    <t>Reisekostnader</t>
  </si>
  <si>
    <t>Øredifferanser</t>
  </si>
  <si>
    <t>Kundefordringer, ubetalte fakturaer</t>
  </si>
  <si>
    <t>ANNEN KORTSIKTIG GJELD</t>
  </si>
  <si>
    <t>Støtte medlemskontigent</t>
  </si>
  <si>
    <t>Gjeld trenere</t>
  </si>
  <si>
    <t>Påløpte kostnader per 31/12</t>
  </si>
  <si>
    <t>Sum</t>
  </si>
  <si>
    <t>Skyldig offentlige skatter &amp; avgifter</t>
  </si>
  <si>
    <t>Feriepenger</t>
  </si>
  <si>
    <t>Arbeidsgiveravgift</t>
  </si>
  <si>
    <t>Leie datasystemer (Tripletex, etc.)</t>
  </si>
  <si>
    <t>Innkjøp dugnad</t>
  </si>
  <si>
    <t>Kasse - Vekselkasse kafé</t>
  </si>
  <si>
    <t>Påløpt arbeidsgiveravg. av ferielønn</t>
  </si>
  <si>
    <t>Skyldige feriepenger</t>
  </si>
  <si>
    <t>Påmelding høstferiebasket</t>
  </si>
  <si>
    <t>Brosjyreholdere til kiosk</t>
  </si>
  <si>
    <t>Nettbrett</t>
  </si>
  <si>
    <t>Lønn og honorarer</t>
  </si>
  <si>
    <t>Gaver og premier</t>
  </si>
  <si>
    <t>Ubrukt støtte per utgangen av året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</si>
</sst>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21">
    <font>
      <sz val="10"/>
      <name val="Arial"/>
    </font>
    <font>
      <sz val="10"/>
      <name val="MS Sans Serif"/>
      <family val="2"/>
    </font>
    <font>
      <b/>
      <sz val="20"/>
      <name val="Palatino"/>
    </font>
    <font>
      <sz val="10"/>
      <name val="Palatino"/>
    </font>
    <font>
      <b/>
      <sz val="12"/>
      <name val="Palatino"/>
    </font>
    <font>
      <sz val="11"/>
      <name val="Palatino"/>
    </font>
    <font>
      <b/>
      <sz val="10"/>
      <name val="Palatino"/>
    </font>
    <font>
      <sz val="9"/>
      <name val="Palatino"/>
    </font>
    <font>
      <b/>
      <sz val="11"/>
      <name val="Palatino"/>
    </font>
    <font>
      <b/>
      <sz val="9"/>
      <name val="Palatino"/>
    </font>
    <font>
      <i/>
      <sz val="11"/>
      <name val="Palatino"/>
    </font>
    <font>
      <sz val="10"/>
      <name val="Wingdings"/>
      <charset val="2"/>
    </font>
    <font>
      <b/>
      <sz val="11"/>
      <name val="Wingdings"/>
      <charset val="2"/>
    </font>
    <font>
      <sz val="11"/>
      <name val="Wingdings"/>
      <charset val="2"/>
    </font>
    <font>
      <b/>
      <sz val="10"/>
      <name val="Wingdings"/>
      <charset val="2"/>
    </font>
    <font>
      <u/>
      <sz val="10"/>
      <name val="Palatino"/>
    </font>
    <font>
      <sz val="11"/>
      <color rgb="FFFF0000"/>
      <name val="Palatino"/>
    </font>
    <font>
      <b/>
      <i/>
      <sz val="9"/>
      <name val="Palatino"/>
    </font>
    <font>
      <i/>
      <sz val="9"/>
      <name val="Palatino"/>
    </font>
    <font>
      <i/>
      <sz val="9"/>
      <name val="Wingdings"/>
      <charset val="2"/>
    </font>
    <font>
      <i/>
      <sz val="10"/>
      <name val="Palatino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37" fontId="3" fillId="0" borderId="0" xfId="1" applyNumberFormat="1" applyFont="1"/>
    <xf numFmtId="3" fontId="4" fillId="2" borderId="2" xfId="1" applyNumberFormat="1" applyFont="1" applyFill="1" applyBorder="1" applyAlignment="1">
      <alignment horizontal="centerContinuous"/>
    </xf>
    <xf numFmtId="3" fontId="3" fillId="2" borderId="6" xfId="1" applyNumberFormat="1" applyFont="1" applyFill="1" applyBorder="1" applyAlignment="1">
      <alignment horizontal="centerContinuous"/>
    </xf>
    <xf numFmtId="3" fontId="5" fillId="2" borderId="6" xfId="1" applyNumberFormat="1" applyFont="1" applyFill="1" applyBorder="1" applyAlignment="1">
      <alignment horizontal="centerContinuous"/>
    </xf>
    <xf numFmtId="3" fontId="5" fillId="2" borderId="6" xfId="1" applyNumberFormat="1" applyFont="1" applyFill="1" applyBorder="1" applyAlignment="1">
      <alignment horizontal="center"/>
    </xf>
    <xf numFmtId="3" fontId="5" fillId="2" borderId="6" xfId="1" applyNumberFormat="1" applyFont="1" applyFill="1" applyBorder="1" applyAlignment="1">
      <alignment horizontal="right"/>
    </xf>
    <xf numFmtId="3" fontId="3" fillId="2" borderId="3" xfId="1" applyNumberFormat="1" applyFont="1" applyFill="1" applyBorder="1" applyAlignment="1">
      <alignment horizontal="centerContinuous"/>
    </xf>
    <xf numFmtId="3" fontId="4" fillId="0" borderId="0" xfId="1" applyNumberFormat="1" applyFont="1" applyAlignment="1">
      <alignment horizontal="centerContinuous"/>
    </xf>
    <xf numFmtId="3" fontId="3" fillId="0" borderId="0" xfId="1" applyNumberFormat="1" applyFont="1" applyAlignment="1">
      <alignment horizontal="centerContinuous"/>
    </xf>
    <xf numFmtId="3" fontId="6" fillId="0" borderId="0" xfId="1" applyNumberFormat="1" applyFont="1" applyAlignment="1">
      <alignment horizontal="centerContinuous"/>
    </xf>
    <xf numFmtId="3" fontId="5" fillId="0" borderId="0" xfId="1" applyNumberFormat="1" applyFont="1" applyAlignment="1">
      <alignment horizontal="centerContinuous"/>
    </xf>
    <xf numFmtId="3" fontId="5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/>
    <xf numFmtId="37" fontId="7" fillId="0" borderId="0" xfId="1" applyNumberFormat="1" applyFont="1"/>
    <xf numFmtId="3" fontId="8" fillId="0" borderId="0" xfId="1" applyNumberFormat="1" applyFont="1" applyAlignment="1">
      <alignment horizontal="center"/>
    </xf>
    <xf numFmtId="0" fontId="8" fillId="0" borderId="0" xfId="1" applyFont="1" applyAlignment="1">
      <alignment horizontal="right"/>
    </xf>
    <xf numFmtId="3" fontId="9" fillId="0" borderId="0" xfId="1" applyNumberFormat="1" applyFont="1"/>
    <xf numFmtId="3" fontId="8" fillId="0" borderId="0" xfId="1" applyNumberFormat="1" applyFont="1"/>
    <xf numFmtId="3" fontId="5" fillId="3" borderId="0" xfId="1" applyNumberFormat="1" applyFont="1" applyFill="1" applyAlignment="1">
      <alignment horizontal="right"/>
    </xf>
    <xf numFmtId="3" fontId="7" fillId="0" borderId="0" xfId="1" applyNumberFormat="1" applyFont="1" applyAlignment="1">
      <alignment horizontal="centerContinuous"/>
    </xf>
    <xf numFmtId="3" fontId="5" fillId="0" borderId="0" xfId="1" applyNumberFormat="1" applyFont="1"/>
    <xf numFmtId="37" fontId="5" fillId="0" borderId="0" xfId="1" applyNumberFormat="1" applyFont="1"/>
    <xf numFmtId="3" fontId="8" fillId="3" borderId="0" xfId="1" applyNumberFormat="1" applyFont="1" applyFill="1" applyAlignment="1">
      <alignment horizontal="right"/>
    </xf>
    <xf numFmtId="3" fontId="8" fillId="0" borderId="0" xfId="1" applyNumberFormat="1" applyFont="1" applyAlignment="1">
      <alignment horizontal="right"/>
    </xf>
    <xf numFmtId="37" fontId="8" fillId="0" borderId="0" xfId="1" applyNumberFormat="1" applyFont="1"/>
    <xf numFmtId="3" fontId="9" fillId="0" borderId="0" xfId="1" applyNumberFormat="1" applyFont="1" applyAlignment="1">
      <alignment horizontal="centerContinuous"/>
    </xf>
    <xf numFmtId="3" fontId="10" fillId="0" borderId="0" xfId="1" applyNumberFormat="1" applyFont="1"/>
    <xf numFmtId="37" fontId="8" fillId="0" borderId="0" xfId="1" applyNumberFormat="1" applyFont="1" applyAlignment="1" applyProtection="1">
      <alignment horizontal="left"/>
      <protection locked="0"/>
    </xf>
    <xf numFmtId="37" fontId="8" fillId="0" borderId="0" xfId="1" applyNumberFormat="1" applyFont="1" applyAlignment="1" applyProtection="1">
      <alignment horizontal="center"/>
      <protection locked="0"/>
    </xf>
    <xf numFmtId="37" fontId="8" fillId="0" borderId="0" xfId="1" applyNumberFormat="1" applyFont="1" applyAlignment="1" applyProtection="1">
      <alignment horizontal="right"/>
      <protection locked="0"/>
    </xf>
    <xf numFmtId="37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centerContinuous"/>
    </xf>
    <xf numFmtId="3" fontId="3" fillId="0" borderId="0" xfId="1" applyNumberFormat="1" applyFont="1" applyAlignment="1">
      <alignment horizontal="right"/>
    </xf>
    <xf numFmtId="3" fontId="12" fillId="0" borderId="0" xfId="1" applyNumberFormat="1" applyFont="1"/>
    <xf numFmtId="3" fontId="8" fillId="0" borderId="0" xfId="1" applyNumberFormat="1" applyFont="1" applyAlignment="1">
      <alignment horizontal="centerContinuous"/>
    </xf>
    <xf numFmtId="3" fontId="13" fillId="0" borderId="0" xfId="1" applyNumberFormat="1" applyFont="1" applyAlignment="1">
      <alignment horizontal="centerContinuous"/>
    </xf>
    <xf numFmtId="3" fontId="3" fillId="2" borderId="0" xfId="1" applyNumberFormat="1" applyFont="1" applyFill="1" applyAlignment="1">
      <alignment horizontal="centerContinuous"/>
    </xf>
    <xf numFmtId="37" fontId="8" fillId="0" borderId="0" xfId="1" applyNumberFormat="1" applyFont="1" applyProtection="1">
      <protection locked="0"/>
    </xf>
    <xf numFmtId="37" fontId="11" fillId="0" borderId="0" xfId="1" applyNumberFormat="1" applyFont="1"/>
    <xf numFmtId="37" fontId="3" fillId="0" borderId="0" xfId="1" applyNumberFormat="1" applyFont="1" applyAlignment="1">
      <alignment horizontal="right"/>
    </xf>
    <xf numFmtId="37" fontId="7" fillId="0" borderId="0" xfId="1" applyNumberFormat="1" applyFont="1" applyProtection="1">
      <protection locked="0"/>
    </xf>
    <xf numFmtId="37" fontId="7" fillId="0" borderId="0" xfId="1" applyNumberFormat="1" applyFont="1" applyAlignment="1" applyProtection="1">
      <alignment horizontal="right"/>
      <protection locked="0"/>
    </xf>
    <xf numFmtId="37" fontId="9" fillId="0" borderId="0" xfId="1" applyNumberFormat="1" applyFont="1"/>
    <xf numFmtId="37" fontId="9" fillId="4" borderId="0" xfId="1" applyNumberFormat="1" applyFont="1" applyFill="1" applyProtection="1">
      <protection locked="0"/>
    </xf>
    <xf numFmtId="37" fontId="7" fillId="4" borderId="0" xfId="1" applyNumberFormat="1" applyFont="1" applyFill="1"/>
    <xf numFmtId="37" fontId="7" fillId="0" borderId="0" xfId="1" applyNumberFormat="1" applyFont="1" applyAlignment="1">
      <alignment horizontal="right"/>
    </xf>
    <xf numFmtId="37" fontId="9" fillId="0" borderId="0" xfId="1" applyNumberFormat="1" applyFont="1" applyAlignment="1" applyProtection="1">
      <alignment horizontal="right"/>
      <protection locked="0"/>
    </xf>
    <xf numFmtId="3" fontId="5" fillId="0" borderId="0" xfId="1" applyNumberFormat="1" applyFont="1" applyAlignment="1">
      <alignment horizontal="left"/>
    </xf>
    <xf numFmtId="37" fontId="3" fillId="5" borderId="0" xfId="1" applyNumberFormat="1" applyFont="1" applyFill="1"/>
    <xf numFmtId="37" fontId="11" fillId="5" borderId="0" xfId="1" applyNumberFormat="1" applyFont="1" applyFill="1"/>
    <xf numFmtId="37" fontId="3" fillId="5" borderId="0" xfId="1" applyNumberFormat="1" applyFont="1" applyFill="1" applyAlignment="1">
      <alignment horizontal="right"/>
    </xf>
    <xf numFmtId="3" fontId="14" fillId="0" borderId="0" xfId="1" applyNumberFormat="1" applyFont="1"/>
    <xf numFmtId="0" fontId="1" fillId="0" borderId="0" xfId="1"/>
    <xf numFmtId="0" fontId="1" fillId="0" borderId="0" xfId="1" applyAlignment="1">
      <alignment horizontal="right"/>
    </xf>
    <xf numFmtId="0" fontId="11" fillId="0" borderId="0" xfId="1" applyFont="1"/>
    <xf numFmtId="37" fontId="7" fillId="0" borderId="0" xfId="1" applyNumberFormat="1" applyFont="1" applyAlignment="1" applyProtection="1">
      <alignment horizontal="left"/>
      <protection locked="0"/>
    </xf>
    <xf numFmtId="1" fontId="4" fillId="4" borderId="0" xfId="1" applyNumberFormat="1" applyFont="1" applyFill="1"/>
    <xf numFmtId="1" fontId="4" fillId="0" borderId="0" xfId="1" applyNumberFormat="1" applyFont="1" applyAlignment="1">
      <alignment horizontal="right"/>
    </xf>
    <xf numFmtId="37" fontId="9" fillId="0" borderId="0" xfId="1" applyNumberFormat="1" applyFont="1" applyAlignment="1" applyProtection="1">
      <alignment horizontal="left"/>
      <protection locked="0"/>
    </xf>
    <xf numFmtId="3" fontId="5" fillId="6" borderId="0" xfId="1" applyNumberFormat="1" applyFont="1" applyFill="1" applyAlignment="1">
      <alignment horizontal="right"/>
    </xf>
    <xf numFmtId="37" fontId="16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Continuous" vertical="top"/>
    </xf>
    <xf numFmtId="3" fontId="3" fillId="0" borderId="0" xfId="1" applyNumberFormat="1" applyFont="1" applyAlignment="1">
      <alignment horizontal="left" vertical="top"/>
    </xf>
    <xf numFmtId="3" fontId="15" fillId="0" borderId="0" xfId="1" applyNumberFormat="1" applyFont="1" applyAlignment="1">
      <alignment horizontal="left" vertical="top"/>
    </xf>
    <xf numFmtId="37" fontId="7" fillId="7" borderId="0" xfId="1" applyNumberFormat="1" applyFont="1" applyFill="1"/>
    <xf numFmtId="37" fontId="7" fillId="6" borderId="0" xfId="1" applyNumberFormat="1" applyFont="1" applyFill="1"/>
    <xf numFmtId="37" fontId="13" fillId="0" borderId="0" xfId="1" applyNumberFormat="1" applyFont="1"/>
    <xf numFmtId="3" fontId="17" fillId="0" borderId="0" xfId="1" applyNumberFormat="1" applyFont="1" applyAlignment="1">
      <alignment horizontal="centerContinuous"/>
    </xf>
    <xf numFmtId="37" fontId="18" fillId="0" borderId="0" xfId="1" applyNumberFormat="1" applyFont="1"/>
    <xf numFmtId="0" fontId="19" fillId="0" borderId="0" xfId="1" applyFont="1"/>
    <xf numFmtId="37" fontId="18" fillId="0" borderId="0" xfId="1" applyNumberFormat="1" applyFont="1" applyAlignment="1" applyProtection="1">
      <alignment horizontal="left"/>
      <protection locked="0"/>
    </xf>
    <xf numFmtId="37" fontId="17" fillId="0" borderId="0" xfId="1" applyNumberFormat="1" applyFont="1" applyProtection="1">
      <protection locked="0"/>
    </xf>
    <xf numFmtId="37" fontId="18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3" fontId="8" fillId="0" borderId="0" xfId="1" applyNumberFormat="1" applyFont="1" applyAlignment="1">
      <alignment horizontal="left"/>
    </xf>
    <xf numFmtId="3" fontId="8" fillId="6" borderId="0" xfId="1" applyNumberFormat="1" applyFont="1" applyFill="1" applyAlignment="1">
      <alignment horizontal="right"/>
    </xf>
    <xf numFmtId="164" fontId="8" fillId="0" borderId="0" xfId="1" applyNumberFormat="1" applyFont="1" applyAlignment="1">
      <alignment horizontal="right"/>
    </xf>
    <xf numFmtId="3" fontId="3" fillId="2" borderId="5" xfId="1" applyNumberFormat="1" applyFont="1" applyFill="1" applyBorder="1" applyAlignment="1">
      <alignment horizontal="centerContinuous"/>
    </xf>
    <xf numFmtId="3" fontId="20" fillId="0" borderId="0" xfId="1" applyNumberFormat="1" applyFont="1" applyAlignment="1">
      <alignment horizontal="left"/>
    </xf>
    <xf numFmtId="37" fontId="20" fillId="0" borderId="0" xfId="1" applyNumberFormat="1" applyFont="1"/>
    <xf numFmtId="4" fontId="5" fillId="3" borderId="0" xfId="1" applyNumberFormat="1" applyFont="1" applyFill="1" applyAlignment="1">
      <alignment horizontal="right"/>
    </xf>
    <xf numFmtId="3" fontId="4" fillId="2" borderId="4" xfId="1" applyNumberFormat="1" applyFont="1" applyFill="1" applyBorder="1" applyAlignment="1">
      <alignment horizontal="center"/>
    </xf>
    <xf numFmtId="3" fontId="4" fillId="2" borderId="0" xfId="1" applyNumberFormat="1" applyFont="1" applyFill="1" applyAlignment="1">
      <alignment horizontal="center"/>
    </xf>
    <xf numFmtId="3" fontId="4" fillId="2" borderId="5" xfId="1" applyNumberFormat="1" applyFont="1" applyFill="1" applyBorder="1" applyAlignment="1">
      <alignment horizontal="center"/>
    </xf>
    <xf numFmtId="3" fontId="2" fillId="2" borderId="7" xfId="1" applyNumberFormat="1" applyFont="1" applyFill="1" applyBorder="1" applyAlignment="1">
      <alignment horizontal="center"/>
    </xf>
    <xf numFmtId="3" fontId="2" fillId="2" borderId="8" xfId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left"/>
    </xf>
    <xf numFmtId="3" fontId="4" fillId="2" borderId="6" xfId="1" applyNumberFormat="1" applyFont="1" applyFill="1" applyBorder="1" applyAlignment="1">
      <alignment horizontal="left"/>
    </xf>
    <xf numFmtId="3" fontId="2" fillId="2" borderId="7" xfId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Notetdk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Q122"/>
  <sheetViews>
    <sheetView tabSelected="1" view="pageBreakPreview" zoomScale="75" zoomScaleNormal="75" zoomScaleSheetLayoutView="75" workbookViewId="0">
      <selection activeCell="R25" sqref="R25"/>
    </sheetView>
  </sheetViews>
  <sheetFormatPr defaultColWidth="9.140625" defaultRowHeight="15"/>
  <cols>
    <col min="1" max="1" width="2.28515625" style="1" customWidth="1"/>
    <col min="2" max="2" width="6.28515625" style="1" customWidth="1"/>
    <col min="3" max="3" width="40.7109375" style="23" customWidth="1"/>
    <col min="4" max="4" width="7.7109375" style="32" customWidth="1"/>
    <col min="5" max="5" width="13.140625" style="33" customWidth="1"/>
    <col min="6" max="6" width="4.7109375" style="33" customWidth="1"/>
    <col min="7" max="7" width="13" style="23" bestFit="1" customWidth="1"/>
    <col min="8" max="8" width="0.7109375" style="1" hidden="1" customWidth="1"/>
    <col min="9" max="9" width="2.28515625" style="1" customWidth="1"/>
    <col min="10" max="252" width="9.140625" style="1" customWidth="1"/>
    <col min="253" max="16384" width="9.140625" style="1"/>
  </cols>
  <sheetData>
    <row r="1" spans="1:9" ht="24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</row>
    <row r="2" spans="1:9" ht="21" customHeight="1">
      <c r="A2" s="84" t="s">
        <v>40</v>
      </c>
      <c r="B2" s="85"/>
      <c r="C2" s="85"/>
      <c r="D2" s="85"/>
      <c r="E2" s="85"/>
      <c r="F2" s="85"/>
      <c r="G2" s="85"/>
      <c r="H2" s="85"/>
      <c r="I2" s="86"/>
    </row>
    <row r="3" spans="1:9" ht="7.35" customHeight="1">
      <c r="A3" s="2"/>
      <c r="B3" s="3"/>
      <c r="C3" s="4"/>
      <c r="D3" s="5"/>
      <c r="E3" s="6"/>
      <c r="F3" s="6"/>
      <c r="G3" s="4"/>
      <c r="H3" s="3"/>
      <c r="I3" s="7"/>
    </row>
    <row r="4" spans="1:9">
      <c r="A4" s="10"/>
      <c r="B4" s="9"/>
      <c r="C4" s="11"/>
      <c r="D4" s="12"/>
      <c r="E4" s="13"/>
      <c r="F4" s="13"/>
      <c r="G4" s="11"/>
      <c r="H4" s="9"/>
      <c r="I4" s="9"/>
    </row>
    <row r="5" spans="1:9" s="15" customFormat="1" ht="14.25" customHeight="1">
      <c r="A5" s="14"/>
      <c r="B5" s="9"/>
      <c r="D5" s="16" t="s">
        <v>1</v>
      </c>
      <c r="E5" s="76">
        <v>2025</v>
      </c>
      <c r="F5" s="76"/>
      <c r="G5" s="76">
        <v>2024</v>
      </c>
      <c r="H5" s="18"/>
      <c r="I5" s="14"/>
    </row>
    <row r="6" spans="1:9" s="15" customFormat="1" ht="14.25" customHeight="1">
      <c r="A6" s="14"/>
      <c r="B6" s="9"/>
      <c r="C6" s="19" t="s">
        <v>2</v>
      </c>
      <c r="D6" s="16"/>
      <c r="E6" s="17"/>
      <c r="F6" s="17"/>
      <c r="G6" s="17"/>
      <c r="H6" s="18"/>
      <c r="I6" s="14"/>
    </row>
    <row r="7" spans="1:9" s="15" customFormat="1" ht="14.25" customHeight="1">
      <c r="A7" s="10"/>
      <c r="B7" s="9"/>
      <c r="C7" s="11"/>
      <c r="D7" s="12"/>
      <c r="E7" s="13"/>
      <c r="F7" s="13"/>
      <c r="G7" s="11"/>
      <c r="H7" s="21"/>
      <c r="I7" s="9"/>
    </row>
    <row r="8" spans="1:9" s="15" customFormat="1" ht="14.25" customHeight="1">
      <c r="A8" s="10"/>
      <c r="B8" s="9"/>
      <c r="C8" s="50" t="s">
        <v>44</v>
      </c>
      <c r="D8" s="12"/>
      <c r="E8" s="62">
        <f>'Noter Bøler Basket'!F26</f>
        <v>30657.26</v>
      </c>
      <c r="F8" s="13"/>
      <c r="G8" s="13">
        <v>24318.29</v>
      </c>
      <c r="H8" s="21"/>
      <c r="I8" s="9"/>
    </row>
    <row r="9" spans="1:9" s="15" customFormat="1" ht="14.25" customHeight="1">
      <c r="A9" s="10"/>
      <c r="B9" s="9"/>
      <c r="C9" s="22" t="s">
        <v>45</v>
      </c>
      <c r="D9" s="12"/>
      <c r="E9" s="62">
        <f>'Noter Bøler Basket'!F27</f>
        <v>74464.53</v>
      </c>
      <c r="F9" s="13"/>
      <c r="G9" s="13">
        <v>61247.69</v>
      </c>
      <c r="H9" s="21"/>
      <c r="I9" s="9"/>
    </row>
    <row r="10" spans="1:9" s="15" customFormat="1" ht="14.25" customHeight="1">
      <c r="A10" s="10"/>
      <c r="B10" s="9"/>
      <c r="C10" s="22" t="s">
        <v>92</v>
      </c>
      <c r="D10" s="12"/>
      <c r="E10" s="62">
        <v>0</v>
      </c>
      <c r="F10" s="13"/>
      <c r="G10" s="13">
        <v>0</v>
      </c>
      <c r="H10" s="21"/>
      <c r="I10" s="9"/>
    </row>
    <row r="11" spans="1:9" s="15" customFormat="1">
      <c r="A11" s="10"/>
      <c r="B11" s="9"/>
      <c r="C11" s="19" t="s">
        <v>46</v>
      </c>
      <c r="D11" s="12">
        <v>2</v>
      </c>
      <c r="E11" s="78">
        <f>SUM(E8:E10)</f>
        <v>105121.79</v>
      </c>
      <c r="F11" s="25"/>
      <c r="G11" s="25">
        <f>SUM(G8:G10)</f>
        <v>85565.98000000001</v>
      </c>
      <c r="H11" s="21"/>
      <c r="I11" s="9"/>
    </row>
    <row r="12" spans="1:9" s="15" customFormat="1" ht="14.25" customHeight="1">
      <c r="A12" s="10"/>
      <c r="B12" s="9"/>
      <c r="C12" s="19"/>
      <c r="D12" s="12"/>
      <c r="E12" s="78"/>
      <c r="F12" s="25"/>
      <c r="G12" s="25"/>
      <c r="H12" s="21"/>
      <c r="I12" s="9"/>
    </row>
    <row r="13" spans="1:9" s="15" customFormat="1" ht="14.25" customHeight="1">
      <c r="A13" s="10"/>
      <c r="B13" s="9"/>
      <c r="C13" s="22"/>
      <c r="D13" s="12"/>
      <c r="E13" s="62"/>
      <c r="F13" s="25"/>
      <c r="G13" s="13"/>
      <c r="H13" s="21"/>
      <c r="I13" s="9"/>
    </row>
    <row r="14" spans="1:9" s="15" customFormat="1" ht="14.25" customHeight="1">
      <c r="A14" s="10"/>
      <c r="B14" s="9"/>
      <c r="C14" s="22" t="s">
        <v>47</v>
      </c>
      <c r="D14" s="12"/>
      <c r="E14" s="62">
        <f>'Noter Bøler Basket'!F34+'Noter Bøler Basket'!F35</f>
        <v>1118828</v>
      </c>
      <c r="F14" s="13"/>
      <c r="G14" s="13">
        <f>563202+192800</f>
        <v>756002</v>
      </c>
      <c r="H14" s="21"/>
      <c r="I14" s="9"/>
    </row>
    <row r="15" spans="1:9" s="15" customFormat="1" ht="14.25" customHeight="1">
      <c r="A15" s="10"/>
      <c r="B15" s="9"/>
      <c r="C15" s="22" t="s">
        <v>48</v>
      </c>
      <c r="D15" s="12"/>
      <c r="E15" s="62">
        <f>'Noter Bøler Basket'!F36</f>
        <v>381693.88</v>
      </c>
      <c r="F15" s="13"/>
      <c r="G15" s="13">
        <v>396997.21</v>
      </c>
      <c r="H15" s="21"/>
      <c r="I15" s="9"/>
    </row>
    <row r="16" spans="1:9" s="15" customFormat="1" ht="14.25" customHeight="1">
      <c r="A16" s="10"/>
      <c r="B16" s="9"/>
      <c r="C16" s="22" t="s">
        <v>116</v>
      </c>
      <c r="D16" s="12"/>
      <c r="E16" s="62">
        <f>'Noter Bøler Basket'!F40</f>
        <v>6000</v>
      </c>
      <c r="F16" s="13"/>
      <c r="G16" s="13">
        <v>0</v>
      </c>
      <c r="H16" s="21"/>
      <c r="I16" s="9"/>
    </row>
    <row r="17" spans="1:17" s="15" customFormat="1" ht="14.25" customHeight="1">
      <c r="A17" s="10"/>
      <c r="B17" s="9"/>
      <c r="C17" s="22" t="s">
        <v>49</v>
      </c>
      <c r="D17" s="12"/>
      <c r="E17" s="62">
        <f>'Noter Bøler Basket'!F38+'Noter Bøler Basket'!F37</f>
        <v>95227.16</v>
      </c>
      <c r="F17" s="13"/>
      <c r="G17" s="13">
        <f>18314+74466.49</f>
        <v>92780.49</v>
      </c>
      <c r="H17" s="21"/>
      <c r="I17" s="9"/>
    </row>
    <row r="18" spans="1:17" s="15" customFormat="1" ht="14.25" customHeight="1">
      <c r="A18" s="10"/>
      <c r="B18" s="9"/>
      <c r="C18" s="22" t="s">
        <v>50</v>
      </c>
      <c r="D18" s="12"/>
      <c r="E18" s="62">
        <f>'Noter Bøler Basket'!F39</f>
        <v>217297</v>
      </c>
      <c r="F18" s="13"/>
      <c r="G18" s="13">
        <v>297053.5</v>
      </c>
      <c r="H18" s="21"/>
      <c r="I18" s="9"/>
    </row>
    <row r="19" spans="1:17" s="15" customFormat="1" ht="14.25" customHeight="1">
      <c r="A19" s="10"/>
      <c r="B19" s="9"/>
      <c r="C19" s="19" t="s">
        <v>51</v>
      </c>
      <c r="D19" s="12">
        <v>3</v>
      </c>
      <c r="E19" s="78">
        <f>SUM(E13:E18)</f>
        <v>1819046.0399999998</v>
      </c>
      <c r="F19" s="25"/>
      <c r="G19" s="25">
        <f>SUM(G13:G18)</f>
        <v>1542833.2</v>
      </c>
      <c r="H19" s="21"/>
      <c r="I19" s="9"/>
      <c r="Q19" s="68"/>
    </row>
    <row r="20" spans="1:17" s="15" customFormat="1" ht="14.25">
      <c r="A20" s="10"/>
      <c r="B20" s="10"/>
      <c r="C20" s="19" t="s">
        <v>105</v>
      </c>
      <c r="D20" s="16"/>
      <c r="E20" s="78">
        <f>SUM(E19,E11)</f>
        <v>1924167.8299999998</v>
      </c>
      <c r="F20" s="25"/>
      <c r="G20" s="25">
        <f>SUM(G19,G11)</f>
        <v>1628399.18</v>
      </c>
      <c r="H20" s="27"/>
      <c r="I20" s="10"/>
      <c r="O20" s="67"/>
    </row>
    <row r="21" spans="1:17" s="15" customFormat="1" ht="14.25" customHeight="1">
      <c r="A21" s="10"/>
      <c r="B21" s="9"/>
      <c r="C21" s="11"/>
      <c r="D21" s="12"/>
      <c r="E21" s="20"/>
      <c r="F21" s="13"/>
      <c r="G21" s="13"/>
      <c r="H21" s="21"/>
      <c r="I21" s="9"/>
    </row>
    <row r="22" spans="1:17" s="15" customFormat="1" ht="14.25" customHeight="1">
      <c r="A22" s="10"/>
      <c r="B22" s="9"/>
      <c r="C22" s="19" t="s">
        <v>3</v>
      </c>
      <c r="D22" s="12"/>
      <c r="E22" s="20"/>
      <c r="F22" s="13"/>
      <c r="G22" s="13"/>
      <c r="H22" s="21"/>
      <c r="I22" s="9"/>
    </row>
    <row r="23" spans="1:17" s="15" customFormat="1" ht="14.25" customHeight="1">
      <c r="A23" s="10"/>
      <c r="B23" s="9"/>
      <c r="C23" s="28"/>
      <c r="D23" s="12"/>
      <c r="E23" s="20"/>
      <c r="F23" s="13"/>
      <c r="G23" s="13"/>
      <c r="H23" s="21"/>
      <c r="I23" s="9"/>
    </row>
    <row r="24" spans="1:17" s="15" customFormat="1" ht="14.25" customHeight="1">
      <c r="A24" s="10"/>
      <c r="B24" s="9"/>
      <c r="C24" s="22" t="s">
        <v>52</v>
      </c>
      <c r="D24" s="12">
        <v>4</v>
      </c>
      <c r="E24" s="62">
        <f>'Noter Bøler Basket'!F62</f>
        <v>26657.86</v>
      </c>
      <c r="F24" s="13"/>
      <c r="G24" s="13">
        <v>34210.03</v>
      </c>
      <c r="H24" s="21"/>
      <c r="I24" s="9"/>
    </row>
    <row r="25" spans="1:17" s="15" customFormat="1" ht="14.25" customHeight="1">
      <c r="A25" s="10"/>
      <c r="B25" s="9"/>
      <c r="C25" s="22" t="s">
        <v>54</v>
      </c>
      <c r="D25" s="12">
        <v>5</v>
      </c>
      <c r="E25" s="62">
        <f>'Noter Bøler Basket'!F77</f>
        <v>201123.04</v>
      </c>
      <c r="F25" s="13"/>
      <c r="G25" s="13">
        <v>197856</v>
      </c>
      <c r="H25" s="21"/>
      <c r="I25" s="9"/>
    </row>
    <row r="26" spans="1:17" s="15" customFormat="1" ht="14.25" customHeight="1">
      <c r="A26" s="10"/>
      <c r="B26" s="9"/>
      <c r="C26" s="22" t="s">
        <v>138</v>
      </c>
      <c r="D26" s="12">
        <v>6</v>
      </c>
      <c r="E26" s="62">
        <f>'Noter Bøler Basket'!F92</f>
        <v>888269.71999999986</v>
      </c>
      <c r="F26" s="13"/>
      <c r="G26" s="13">
        <v>752525</v>
      </c>
      <c r="H26" s="21"/>
      <c r="I26" s="9"/>
    </row>
    <row r="27" spans="1:17" s="15" customFormat="1" ht="14.25" customHeight="1">
      <c r="A27" s="10"/>
      <c r="B27" s="9"/>
      <c r="C27" s="22" t="s">
        <v>55</v>
      </c>
      <c r="D27" s="12">
        <v>7</v>
      </c>
      <c r="E27" s="62">
        <f>'Noter Bøler Basket'!F114</f>
        <v>351172.87</v>
      </c>
      <c r="F27" s="13"/>
      <c r="G27" s="13">
        <v>377578</v>
      </c>
      <c r="H27" s="21"/>
      <c r="I27" s="9"/>
    </row>
    <row r="28" spans="1:17" s="15" customFormat="1" ht="14.25" customHeight="1">
      <c r="A28" s="10"/>
      <c r="B28" s="9"/>
      <c r="C28" s="22" t="s">
        <v>112</v>
      </c>
      <c r="D28" s="12">
        <v>8</v>
      </c>
      <c r="E28" s="62">
        <f>'Noter Bøler Basket'!F127</f>
        <v>101935.23999999999</v>
      </c>
      <c r="F28" s="13"/>
      <c r="G28" s="13">
        <v>68556</v>
      </c>
      <c r="H28" s="21"/>
      <c r="I28" s="9"/>
    </row>
    <row r="29" spans="1:17" s="15" customFormat="1" ht="14.25" customHeight="1">
      <c r="A29" s="10"/>
      <c r="B29" s="9"/>
      <c r="E29" s="62"/>
      <c r="H29" s="21"/>
      <c r="I29" s="9"/>
    </row>
    <row r="30" spans="1:17" s="15" customFormat="1" ht="14.25" customHeight="1">
      <c r="A30" s="10"/>
      <c r="B30" s="9"/>
      <c r="C30" s="19" t="s">
        <v>4</v>
      </c>
      <c r="D30" s="16"/>
      <c r="E30" s="24">
        <f>SUM(E24:E29)</f>
        <v>1569158.7299999997</v>
      </c>
      <c r="F30" s="25"/>
      <c r="G30" s="25">
        <f>SUM(G24:G29)</f>
        <v>1430725.03</v>
      </c>
      <c r="H30" s="21"/>
      <c r="I30" s="9"/>
    </row>
    <row r="31" spans="1:17" s="15" customFormat="1" ht="18.75" customHeight="1">
      <c r="A31" s="10"/>
      <c r="B31" s="9"/>
      <c r="E31" s="62"/>
      <c r="H31" s="21"/>
      <c r="I31" s="9"/>
    </row>
    <row r="32" spans="1:17" s="15" customFormat="1" ht="14.25" customHeight="1">
      <c r="A32" s="10"/>
      <c r="B32" s="10"/>
      <c r="C32" s="19" t="s">
        <v>5</v>
      </c>
      <c r="D32" s="12"/>
      <c r="E32" s="24">
        <f>SUM(E20-E30)</f>
        <v>355009.10000000009</v>
      </c>
      <c r="F32" s="25"/>
      <c r="G32" s="25">
        <f>SUM(G20-G30)</f>
        <v>197674.14999999991</v>
      </c>
      <c r="H32" s="27"/>
      <c r="I32" s="10"/>
    </row>
    <row r="33" spans="1:9" s="15" customFormat="1" ht="19.5" customHeight="1">
      <c r="A33" s="10"/>
      <c r="B33" s="10"/>
      <c r="E33" s="62"/>
      <c r="H33" s="27"/>
      <c r="I33" s="10"/>
    </row>
    <row r="34" spans="1:9" s="15" customFormat="1" ht="14.25">
      <c r="A34" s="10"/>
      <c r="B34" s="10"/>
      <c r="C34" s="19" t="s">
        <v>56</v>
      </c>
      <c r="D34" s="16"/>
      <c r="E34" s="24"/>
      <c r="F34" s="25"/>
      <c r="G34" s="25"/>
      <c r="H34" s="27"/>
      <c r="I34" s="10"/>
    </row>
    <row r="35" spans="1:9" s="15" customFormat="1">
      <c r="A35" s="14"/>
      <c r="B35" s="9"/>
      <c r="C35" s="22"/>
      <c r="D35" s="12"/>
      <c r="E35" s="24"/>
      <c r="F35" s="25"/>
      <c r="G35" s="25"/>
      <c r="H35" s="18"/>
      <c r="I35" s="14"/>
    </row>
    <row r="36" spans="1:9" s="15" customFormat="1">
      <c r="A36" s="10"/>
      <c r="B36" s="9"/>
      <c r="C36" s="22" t="s">
        <v>57</v>
      </c>
      <c r="D36" s="12"/>
      <c r="E36" s="20">
        <v>27805.279999999999</v>
      </c>
      <c r="F36" s="25"/>
      <c r="G36" s="13">
        <v>23547</v>
      </c>
      <c r="H36" s="21"/>
      <c r="I36" s="9"/>
    </row>
    <row r="37" spans="1:9" s="15" customFormat="1">
      <c r="A37" s="10"/>
      <c r="B37" s="9"/>
      <c r="C37" s="22" t="s">
        <v>58</v>
      </c>
      <c r="D37" s="12"/>
      <c r="E37" s="83">
        <v>0</v>
      </c>
      <c r="F37" s="13"/>
      <c r="G37" s="13">
        <v>0</v>
      </c>
      <c r="H37" s="21"/>
      <c r="I37" s="9"/>
    </row>
    <row r="38" spans="1:9" s="15" customFormat="1" ht="15" customHeight="1">
      <c r="A38" s="10"/>
      <c r="B38" s="9"/>
      <c r="C38" s="19" t="s">
        <v>104</v>
      </c>
      <c r="D38" s="12"/>
      <c r="E38" s="78">
        <f>SUM(E36-E37)</f>
        <v>27805.279999999999</v>
      </c>
      <c r="F38" s="25"/>
      <c r="G38" s="25">
        <f>SUM(G36-G37)</f>
        <v>23547</v>
      </c>
      <c r="H38" s="21"/>
      <c r="I38" s="9"/>
    </row>
    <row r="39" spans="1:9" s="15" customFormat="1" ht="16.5" customHeight="1">
      <c r="A39" s="10"/>
      <c r="B39" s="10"/>
      <c r="E39" s="20"/>
      <c r="H39" s="27"/>
      <c r="I39" s="10"/>
    </row>
    <row r="40" spans="1:9" s="15" customFormat="1" ht="19.5" customHeight="1">
      <c r="A40" s="10"/>
      <c r="B40" s="9"/>
      <c r="C40" s="19" t="s">
        <v>6</v>
      </c>
      <c r="D40" s="16"/>
      <c r="E40" s="24">
        <f>SUM(E32+E38)</f>
        <v>382814.38000000012</v>
      </c>
      <c r="F40" s="25"/>
      <c r="G40" s="25">
        <f>SUM(G20-G30+G38)</f>
        <v>221221.14999999991</v>
      </c>
      <c r="H40" s="21"/>
      <c r="I40" s="9"/>
    </row>
    <row r="41" spans="1:9" s="15" customFormat="1" ht="12.75">
      <c r="A41" s="10"/>
      <c r="B41" s="10"/>
      <c r="H41" s="27"/>
      <c r="I41" s="10"/>
    </row>
    <row r="42" spans="1:9" s="15" customFormat="1" ht="14.25">
      <c r="A42" s="10"/>
      <c r="B42" s="10"/>
      <c r="C42" s="19"/>
      <c r="D42" s="16"/>
      <c r="E42" s="16"/>
      <c r="F42" s="25"/>
      <c r="G42" s="25"/>
      <c r="H42" s="27"/>
      <c r="I42" s="10"/>
    </row>
    <row r="43" spans="1:9" s="15" customFormat="1" ht="14.25">
      <c r="A43" s="10"/>
      <c r="B43" s="10"/>
      <c r="C43" s="19"/>
      <c r="D43" s="16"/>
      <c r="E43" s="16"/>
      <c r="F43" s="25"/>
      <c r="G43" s="25"/>
      <c r="H43" s="27"/>
      <c r="I43" s="10"/>
    </row>
    <row r="44" spans="1:9" s="15" customFormat="1">
      <c r="A44" s="10"/>
      <c r="B44" s="9"/>
      <c r="C44" s="22"/>
      <c r="D44" s="12"/>
      <c r="E44" s="25"/>
      <c r="F44" s="25"/>
      <c r="G44" s="23"/>
      <c r="H44" s="21"/>
      <c r="I44" s="9"/>
    </row>
    <row r="45" spans="1:9" s="15" customFormat="1" ht="6.75" customHeight="1">
      <c r="A45" s="10"/>
      <c r="B45" s="9"/>
      <c r="C45" s="22"/>
      <c r="D45" s="12"/>
      <c r="E45" s="25"/>
      <c r="F45" s="25"/>
      <c r="G45" s="23"/>
      <c r="H45" s="21"/>
      <c r="I45" s="9"/>
    </row>
    <row r="46" spans="1:9" s="15" customFormat="1" ht="3" customHeight="1">
      <c r="A46" s="90" t="s">
        <v>40</v>
      </c>
      <c r="B46" s="91"/>
      <c r="C46" s="91"/>
      <c r="D46" s="91"/>
      <c r="E46" s="91"/>
      <c r="F46" s="91"/>
      <c r="G46" s="91"/>
      <c r="H46" s="91"/>
      <c r="I46" s="92"/>
    </row>
    <row r="47" spans="1:9" s="15" customFormat="1" ht="12.75" customHeight="1">
      <c r="A47" s="93"/>
      <c r="B47" s="94"/>
      <c r="C47" s="94"/>
      <c r="D47" s="94"/>
      <c r="E47" s="94"/>
      <c r="F47" s="94"/>
      <c r="G47" s="94"/>
      <c r="H47" s="94"/>
      <c r="I47" s="95"/>
    </row>
    <row r="48" spans="1:9" ht="24" customHeight="1">
      <c r="A48" s="87" t="s">
        <v>7</v>
      </c>
      <c r="B48" s="88"/>
      <c r="C48" s="88"/>
      <c r="D48" s="88"/>
      <c r="E48" s="88"/>
      <c r="F48" s="88"/>
      <c r="G48" s="88"/>
      <c r="H48" s="88"/>
      <c r="I48" s="89"/>
    </row>
    <row r="49" spans="1:9" ht="25.5" customHeight="1">
      <c r="A49" s="84" t="s">
        <v>40</v>
      </c>
      <c r="B49" s="85"/>
      <c r="C49" s="85"/>
      <c r="D49" s="85"/>
      <c r="E49" s="85"/>
      <c r="F49" s="85"/>
      <c r="G49" s="85"/>
      <c r="H49" s="85"/>
      <c r="I49" s="86"/>
    </row>
    <row r="50" spans="1:9" ht="7.35" customHeight="1">
      <c r="A50" s="2"/>
      <c r="B50" s="3"/>
      <c r="C50" s="4"/>
      <c r="D50" s="5"/>
      <c r="E50" s="6"/>
      <c r="F50" s="6"/>
      <c r="G50" s="4"/>
      <c r="H50" s="3"/>
      <c r="I50" s="7"/>
    </row>
    <row r="51" spans="1:9" s="15" customFormat="1">
      <c r="A51" s="10"/>
      <c r="B51" s="9"/>
      <c r="C51" s="11"/>
      <c r="D51" s="12"/>
      <c r="E51" s="13"/>
      <c r="F51" s="13"/>
      <c r="G51" s="11"/>
      <c r="H51" s="9"/>
      <c r="I51" s="9"/>
    </row>
    <row r="52" spans="1:9" s="15" customFormat="1" ht="10.5" customHeight="1">
      <c r="A52" s="10"/>
      <c r="B52" s="9"/>
      <c r="C52" s="11"/>
      <c r="D52" s="12"/>
      <c r="E52" s="13"/>
      <c r="F52" s="13"/>
      <c r="G52" s="11"/>
      <c r="H52" s="9"/>
      <c r="I52" s="9"/>
    </row>
    <row r="53" spans="1:9" s="15" customFormat="1" ht="3" customHeight="1">
      <c r="A53" s="10"/>
      <c r="B53" s="9"/>
      <c r="C53" s="11"/>
      <c r="D53" s="12"/>
      <c r="E53" s="13"/>
      <c r="F53" s="13"/>
      <c r="G53" s="11"/>
      <c r="H53" s="21"/>
      <c r="I53" s="9"/>
    </row>
    <row r="54" spans="1:9" ht="12" customHeight="1">
      <c r="A54" s="14"/>
      <c r="B54" s="14"/>
      <c r="D54" s="16" t="s">
        <v>1</v>
      </c>
      <c r="E54" s="76">
        <f>E5</f>
        <v>2025</v>
      </c>
      <c r="F54" s="76"/>
      <c r="G54" s="76">
        <f>G5</f>
        <v>2024</v>
      </c>
      <c r="H54" s="18"/>
      <c r="I54" s="14"/>
    </row>
    <row r="55" spans="1:9" ht="3" customHeight="1">
      <c r="A55" s="10"/>
      <c r="B55" s="9"/>
      <c r="C55" s="11"/>
      <c r="D55" s="12"/>
      <c r="E55" s="13"/>
      <c r="F55" s="13"/>
      <c r="G55" s="11"/>
      <c r="H55" s="21"/>
      <c r="I55" s="9"/>
    </row>
    <row r="56" spans="1:9" ht="12.75" customHeight="1">
      <c r="A56" s="10"/>
      <c r="B56" s="9"/>
      <c r="C56" s="11"/>
      <c r="D56" s="12"/>
      <c r="E56" s="13"/>
      <c r="F56" s="13"/>
      <c r="G56" s="11"/>
      <c r="H56" s="21"/>
      <c r="I56" s="9"/>
    </row>
    <row r="57" spans="1:9" ht="13.5" customHeight="1">
      <c r="A57" s="10"/>
      <c r="B57" s="9"/>
      <c r="C57" s="19" t="s">
        <v>8</v>
      </c>
      <c r="D57" s="12"/>
      <c r="E57" s="13"/>
      <c r="F57" s="13"/>
      <c r="H57" s="21"/>
      <c r="I57" s="9"/>
    </row>
    <row r="58" spans="1:9" s="15" customFormat="1" ht="10.5" customHeight="1">
      <c r="A58" s="10"/>
      <c r="B58" s="9"/>
      <c r="C58" s="22"/>
      <c r="D58" s="12"/>
      <c r="E58" s="13"/>
      <c r="F58" s="13"/>
      <c r="G58" s="13"/>
      <c r="H58" s="21"/>
      <c r="I58" s="9"/>
    </row>
    <row r="59" spans="1:9" s="15" customFormat="1">
      <c r="A59" s="10"/>
      <c r="B59" s="9"/>
      <c r="C59" s="22" t="s">
        <v>121</v>
      </c>
      <c r="D59" s="12">
        <v>9</v>
      </c>
      <c r="E59" s="20">
        <v>0</v>
      </c>
      <c r="F59" s="13"/>
      <c r="G59" s="13">
        <v>0</v>
      </c>
      <c r="H59" s="21"/>
      <c r="I59" s="9"/>
    </row>
    <row r="60" spans="1:9" s="15" customFormat="1">
      <c r="A60" s="10"/>
      <c r="B60" s="9"/>
      <c r="C60" s="22" t="s">
        <v>9</v>
      </c>
      <c r="D60" s="12">
        <v>9</v>
      </c>
      <c r="E60" s="20">
        <f>'Noter Bøler Basket'!F137</f>
        <v>2220</v>
      </c>
      <c r="F60" s="13"/>
      <c r="G60" s="13">
        <v>65066.47</v>
      </c>
      <c r="H60" s="21"/>
      <c r="I60" s="9"/>
    </row>
    <row r="61" spans="1:9" s="15" customFormat="1" ht="15.75" customHeight="1">
      <c r="A61" s="10"/>
      <c r="B61" s="9"/>
      <c r="C61" s="22" t="s">
        <v>41</v>
      </c>
      <c r="D61" s="12">
        <v>10</v>
      </c>
      <c r="E61" s="20">
        <v>1000</v>
      </c>
      <c r="F61" s="13"/>
      <c r="G61" s="13">
        <v>1000</v>
      </c>
      <c r="H61" s="21"/>
      <c r="I61" s="9"/>
    </row>
    <row r="62" spans="1:9" s="15" customFormat="1">
      <c r="A62" s="10"/>
      <c r="B62" s="9"/>
      <c r="C62" s="22" t="s">
        <v>10</v>
      </c>
      <c r="D62" s="12">
        <v>10</v>
      </c>
      <c r="E62" s="20">
        <f>'Noter Bøler Basket'!F161+'Noter Bøler Basket'!F162+'Noter Bøler Basket'!F163+'Noter Bøler Basket'!F164</f>
        <v>2022760.95</v>
      </c>
      <c r="F62" s="13"/>
      <c r="G62" s="13">
        <v>1581553.19</v>
      </c>
      <c r="H62" s="21"/>
      <c r="I62" s="9"/>
    </row>
    <row r="63" spans="1:9" s="15" customFormat="1" ht="14.25">
      <c r="A63" s="10"/>
      <c r="B63" s="9"/>
      <c r="C63" s="19" t="s">
        <v>93</v>
      </c>
      <c r="D63" s="16"/>
      <c r="E63" s="24">
        <f>SUM(E59:E62)</f>
        <v>2025980.95</v>
      </c>
      <c r="F63" s="25"/>
      <c r="G63" s="25">
        <f>SUM(G59:G62)</f>
        <v>1647619.66</v>
      </c>
      <c r="H63" s="21"/>
      <c r="I63" s="9"/>
    </row>
    <row r="64" spans="1:9" s="15" customFormat="1" ht="14.25">
      <c r="A64" s="10"/>
      <c r="B64" s="9"/>
      <c r="C64" s="19"/>
      <c r="D64" s="16"/>
      <c r="E64" s="24"/>
      <c r="F64" s="25"/>
      <c r="G64" s="25"/>
      <c r="H64" s="21"/>
      <c r="I64" s="9"/>
    </row>
    <row r="65" spans="1:9" s="15" customFormat="1" ht="13.5" customHeight="1">
      <c r="A65" s="10"/>
      <c r="B65" s="10"/>
      <c r="C65" s="19" t="s">
        <v>11</v>
      </c>
      <c r="D65" s="16"/>
      <c r="E65" s="78">
        <f>SUM(E63)</f>
        <v>2025980.95</v>
      </c>
      <c r="F65" s="79"/>
      <c r="G65" s="25">
        <f>SUM(G63)</f>
        <v>1647619.66</v>
      </c>
      <c r="H65" s="27"/>
      <c r="I65" s="10"/>
    </row>
    <row r="66" spans="1:9" s="15" customFormat="1">
      <c r="A66" s="10"/>
      <c r="B66" s="9"/>
      <c r="C66" s="22"/>
      <c r="D66" s="12"/>
      <c r="E66" s="24"/>
      <c r="F66" s="13"/>
      <c r="G66" s="13"/>
      <c r="H66" s="21"/>
      <c r="I66" s="9"/>
    </row>
    <row r="67" spans="1:9" s="15" customFormat="1" ht="14.25">
      <c r="A67" s="10"/>
      <c r="B67" s="10"/>
      <c r="C67" s="19" t="s">
        <v>12</v>
      </c>
      <c r="D67" s="16"/>
      <c r="E67" s="24"/>
      <c r="F67" s="25"/>
      <c r="G67" s="25"/>
      <c r="H67" s="27"/>
      <c r="I67" s="10"/>
    </row>
    <row r="68" spans="1:9" s="15" customFormat="1" ht="10.5" customHeight="1">
      <c r="A68" s="10"/>
      <c r="B68" s="9"/>
      <c r="C68" s="22"/>
      <c r="D68" s="12"/>
      <c r="E68" s="24"/>
      <c r="F68" s="13"/>
      <c r="G68" s="13"/>
      <c r="H68" s="21"/>
      <c r="I68" s="9"/>
    </row>
    <row r="69" spans="1:9" s="15" customFormat="1">
      <c r="A69" s="10"/>
      <c r="B69" s="9"/>
      <c r="C69" s="22" t="s">
        <v>42</v>
      </c>
      <c r="D69" s="12">
        <v>11</v>
      </c>
      <c r="E69" s="20">
        <f>'Noter Bøler Basket'!G174</f>
        <v>1783644.58</v>
      </c>
      <c r="F69" s="13"/>
      <c r="G69" s="13">
        <v>1400830.2</v>
      </c>
      <c r="H69" s="21"/>
      <c r="I69" s="9"/>
    </row>
    <row r="70" spans="1:9" s="15" customFormat="1" ht="14.25">
      <c r="A70" s="10"/>
      <c r="B70" s="9"/>
      <c r="C70" s="19" t="s">
        <v>13</v>
      </c>
      <c r="D70" s="16"/>
      <c r="E70" s="24">
        <f>SUM(E69)</f>
        <v>1783644.58</v>
      </c>
      <c r="F70" s="25"/>
      <c r="G70" s="25">
        <f>SUM(G69)</f>
        <v>1400830.2</v>
      </c>
      <c r="H70" s="27"/>
      <c r="I70" s="10"/>
    </row>
    <row r="71" spans="1:9" s="15" customFormat="1" ht="14.25">
      <c r="A71" s="10"/>
      <c r="B71" s="9"/>
      <c r="C71" s="19"/>
      <c r="D71" s="16"/>
      <c r="E71" s="24"/>
      <c r="F71" s="25"/>
      <c r="G71" s="25"/>
      <c r="H71" s="27"/>
      <c r="I71" s="10"/>
    </row>
    <row r="72" spans="1:9" s="15" customFormat="1" ht="23.25" customHeight="1">
      <c r="A72" s="10"/>
      <c r="B72" s="9"/>
      <c r="C72" s="19" t="s">
        <v>14</v>
      </c>
      <c r="D72" s="16"/>
      <c r="E72" s="24"/>
      <c r="F72" s="25"/>
      <c r="G72" s="25"/>
      <c r="H72" s="27"/>
      <c r="I72" s="10"/>
    </row>
    <row r="73" spans="1:9" s="15" customFormat="1" ht="10.5" customHeight="1">
      <c r="A73" s="10"/>
      <c r="B73" s="9"/>
      <c r="C73" s="22"/>
      <c r="D73" s="12"/>
      <c r="E73" s="20"/>
      <c r="F73" s="13"/>
      <c r="G73" s="13"/>
      <c r="H73" s="21"/>
      <c r="I73" s="9"/>
    </row>
    <row r="74" spans="1:9" s="15" customFormat="1" ht="15" customHeight="1">
      <c r="A74" s="10"/>
      <c r="B74" s="9"/>
      <c r="C74" s="22" t="s">
        <v>43</v>
      </c>
      <c r="D74" s="12"/>
      <c r="E74" s="20">
        <v>112853.78</v>
      </c>
      <c r="F74" s="13"/>
      <c r="G74" s="13">
        <v>137369.20000000001</v>
      </c>
      <c r="H74" s="21"/>
      <c r="I74" s="9"/>
    </row>
    <row r="75" spans="1:9" s="15" customFormat="1" ht="15" customHeight="1">
      <c r="A75" s="10"/>
      <c r="B75" s="9"/>
      <c r="C75" s="22" t="s">
        <v>127</v>
      </c>
      <c r="D75" s="12"/>
      <c r="E75" s="20">
        <v>15792</v>
      </c>
      <c r="F75" s="13"/>
      <c r="G75" s="13">
        <v>10752</v>
      </c>
      <c r="H75" s="21"/>
      <c r="I75" s="9"/>
    </row>
    <row r="76" spans="1:9" s="15" customFormat="1">
      <c r="A76" s="10"/>
      <c r="B76" s="9"/>
      <c r="C76" s="22" t="s">
        <v>15</v>
      </c>
      <c r="D76" s="12">
        <v>12</v>
      </c>
      <c r="E76" s="20">
        <f>'Noter Bøler Basket'!F189</f>
        <v>113690.59</v>
      </c>
      <c r="F76" s="13"/>
      <c r="G76" s="13">
        <v>98668.26</v>
      </c>
      <c r="H76" s="21"/>
      <c r="I76" s="9"/>
    </row>
    <row r="77" spans="1:9" s="15" customFormat="1" ht="14.25">
      <c r="A77" s="10"/>
      <c r="B77" s="10"/>
      <c r="C77" s="19" t="s">
        <v>16</v>
      </c>
      <c r="D77" s="16"/>
      <c r="E77" s="24">
        <f>SUM(E74:E76)</f>
        <v>242336.37</v>
      </c>
      <c r="F77" s="25"/>
      <c r="G77" s="25">
        <f>SUM(G74:G76)</f>
        <v>246789.46000000002</v>
      </c>
      <c r="H77" s="27"/>
      <c r="I77" s="10"/>
    </row>
    <row r="78" spans="1:9" s="15" customFormat="1">
      <c r="A78" s="10"/>
      <c r="B78" s="9"/>
      <c r="C78" s="22"/>
      <c r="D78" s="12"/>
      <c r="E78" s="20"/>
      <c r="F78" s="13"/>
      <c r="G78" s="13"/>
      <c r="H78" s="21"/>
      <c r="I78" s="9"/>
    </row>
    <row r="79" spans="1:9" s="15" customFormat="1" ht="14.25">
      <c r="A79" s="10"/>
      <c r="B79" s="10"/>
      <c r="C79" s="19" t="s">
        <v>17</v>
      </c>
      <c r="D79" s="16"/>
      <c r="E79" s="24">
        <f>+E70+E77</f>
        <v>2025980.9500000002</v>
      </c>
      <c r="F79" s="25"/>
      <c r="G79" s="25">
        <f>+G70+G77</f>
        <v>1647619.66</v>
      </c>
      <c r="H79" s="27"/>
      <c r="I79" s="10"/>
    </row>
    <row r="80" spans="1:9" s="15" customFormat="1">
      <c r="A80" s="10"/>
      <c r="B80" s="9"/>
      <c r="C80" s="22"/>
      <c r="D80" s="12"/>
      <c r="E80" s="13"/>
      <c r="F80" s="13"/>
      <c r="G80" s="23"/>
      <c r="H80" s="21"/>
      <c r="I80" s="9"/>
    </row>
    <row r="81" spans="1:9" s="15" customFormat="1">
      <c r="A81" s="10"/>
      <c r="B81" s="9"/>
      <c r="C81" s="22"/>
      <c r="D81" s="12"/>
      <c r="E81" s="13"/>
      <c r="F81" s="13"/>
      <c r="G81" s="23"/>
      <c r="H81" s="21"/>
      <c r="I81" s="9"/>
    </row>
    <row r="82" spans="1:9" s="15" customFormat="1">
      <c r="A82" s="10"/>
      <c r="B82" s="9"/>
      <c r="C82" s="22"/>
      <c r="D82" s="12"/>
      <c r="E82" s="13"/>
      <c r="F82" s="13"/>
      <c r="G82" s="23"/>
      <c r="H82" s="21"/>
      <c r="I82" s="9"/>
    </row>
    <row r="83" spans="1:9" s="15" customFormat="1">
      <c r="A83" s="10"/>
      <c r="B83" s="9"/>
      <c r="C83" s="22"/>
      <c r="D83" s="12"/>
      <c r="E83" s="13"/>
      <c r="F83" s="13"/>
      <c r="G83" s="23"/>
      <c r="H83" s="21"/>
      <c r="I83" s="9"/>
    </row>
    <row r="84" spans="1:9" s="15" customFormat="1">
      <c r="A84" s="10"/>
      <c r="B84" s="9"/>
      <c r="C84" s="22"/>
      <c r="D84" s="12"/>
      <c r="E84" s="13"/>
      <c r="F84" s="13"/>
      <c r="G84" s="23"/>
      <c r="H84" s="21"/>
      <c r="I84" s="9"/>
    </row>
    <row r="85" spans="1:9" s="15" customFormat="1">
      <c r="A85" s="10"/>
      <c r="B85" s="9"/>
      <c r="C85" s="22"/>
      <c r="D85" s="12"/>
      <c r="E85" s="13"/>
      <c r="F85" s="13"/>
      <c r="G85" s="23"/>
      <c r="H85" s="21"/>
      <c r="I85" s="9"/>
    </row>
    <row r="86" spans="1:9" s="15" customFormat="1">
      <c r="A86" s="10"/>
      <c r="B86" s="9"/>
      <c r="C86" s="22"/>
      <c r="D86" s="12"/>
      <c r="E86" s="13"/>
      <c r="F86" s="13"/>
      <c r="G86" s="23"/>
      <c r="H86" s="21"/>
      <c r="I86" s="9"/>
    </row>
    <row r="87" spans="1:9" s="15" customFormat="1">
      <c r="A87" s="10"/>
      <c r="B87" s="9"/>
      <c r="C87" s="22"/>
      <c r="D87" s="12"/>
      <c r="E87" s="13"/>
      <c r="F87" s="13"/>
      <c r="G87" s="23"/>
      <c r="H87" s="21"/>
      <c r="I87" s="9"/>
    </row>
    <row r="88" spans="1:9" s="15" customFormat="1">
      <c r="A88" s="10"/>
      <c r="B88" s="9"/>
      <c r="C88" s="22"/>
      <c r="D88" s="12"/>
      <c r="E88" s="13"/>
      <c r="F88" s="13"/>
      <c r="G88" s="23"/>
      <c r="H88" s="21"/>
      <c r="I88" s="9"/>
    </row>
    <row r="89" spans="1:9" s="15" customFormat="1">
      <c r="A89" s="10"/>
      <c r="B89" s="9"/>
      <c r="C89" s="22"/>
      <c r="D89" s="12"/>
      <c r="E89" s="13"/>
      <c r="F89" s="13"/>
      <c r="G89" s="23"/>
      <c r="H89" s="21"/>
      <c r="I89" s="9"/>
    </row>
    <row r="90" spans="1:9" s="15" customFormat="1" ht="14.25">
      <c r="A90" s="10"/>
      <c r="B90" s="1"/>
      <c r="C90" s="19"/>
      <c r="D90" s="16"/>
      <c r="E90" s="25"/>
      <c r="F90" s="25"/>
      <c r="G90" s="25"/>
      <c r="H90" s="21"/>
      <c r="I90" s="9"/>
    </row>
    <row r="91" spans="1:9" s="15" customFormat="1">
      <c r="A91" s="10"/>
      <c r="B91" s="1"/>
      <c r="C91" s="29"/>
      <c r="D91" s="30"/>
      <c r="E91" s="31"/>
      <c r="F91" s="31"/>
      <c r="G91" s="11"/>
      <c r="H91" s="21"/>
      <c r="I91" s="9"/>
    </row>
    <row r="92" spans="1:9" s="15" customFormat="1">
      <c r="A92" s="10"/>
      <c r="B92" s="1"/>
      <c r="C92" s="29"/>
      <c r="D92" s="30"/>
      <c r="E92" s="31"/>
      <c r="F92" s="31"/>
      <c r="G92" s="11"/>
      <c r="H92" s="21"/>
      <c r="I92" s="9"/>
    </row>
    <row r="93" spans="1:9" s="15" customFormat="1">
      <c r="A93" s="10"/>
      <c r="B93" s="1"/>
      <c r="C93" s="29"/>
      <c r="D93" s="30"/>
      <c r="E93" s="31"/>
      <c r="F93" s="31"/>
      <c r="G93" s="11"/>
      <c r="H93" s="21"/>
      <c r="I93" s="9"/>
    </row>
    <row r="94" spans="1:9" s="15" customFormat="1" ht="3.75" customHeight="1">
      <c r="A94" s="10"/>
      <c r="B94" s="1"/>
      <c r="C94" s="29"/>
      <c r="D94" s="30"/>
      <c r="E94" s="31"/>
      <c r="F94" s="31"/>
      <c r="G94" s="11"/>
      <c r="H94" s="21"/>
      <c r="I94" s="9"/>
    </row>
    <row r="95" spans="1:9" ht="22.5" customHeight="1">
      <c r="A95" s="10"/>
      <c r="C95" s="29"/>
      <c r="D95" s="30"/>
      <c r="E95" s="31"/>
      <c r="F95" s="31"/>
      <c r="G95" s="11"/>
      <c r="H95" s="21"/>
      <c r="I95" s="9"/>
    </row>
    <row r="96" spans="1:9" ht="3.75" customHeight="1">
      <c r="A96" s="90" t="s">
        <v>40</v>
      </c>
      <c r="B96" s="91"/>
      <c r="C96" s="91"/>
      <c r="D96" s="91"/>
      <c r="E96" s="91"/>
      <c r="F96" s="91"/>
      <c r="G96" s="91"/>
      <c r="H96" s="91"/>
      <c r="I96" s="92"/>
    </row>
    <row r="97" spans="1:9" ht="12.75">
      <c r="A97" s="93"/>
      <c r="B97" s="94"/>
      <c r="C97" s="94"/>
      <c r="D97" s="94"/>
      <c r="E97" s="94"/>
      <c r="F97" s="94"/>
      <c r="G97" s="94"/>
      <c r="H97" s="94"/>
      <c r="I97" s="95"/>
    </row>
    <row r="98" spans="1:9">
      <c r="A98" s="10"/>
      <c r="C98" s="29"/>
      <c r="D98" s="30"/>
      <c r="E98" s="31"/>
      <c r="F98" s="31"/>
      <c r="G98" s="11"/>
      <c r="H98" s="21"/>
      <c r="I98" s="9"/>
    </row>
    <row r="122" spans="4:4">
      <c r="D122" s="63"/>
    </row>
  </sheetData>
  <mergeCells count="6">
    <mergeCell ref="A49:I49"/>
    <mergeCell ref="A1:I1"/>
    <mergeCell ref="A2:I2"/>
    <mergeCell ref="A48:I48"/>
    <mergeCell ref="A96:I97"/>
    <mergeCell ref="A46:I47"/>
  </mergeCells>
  <phoneticPr fontId="0" type="noConversion"/>
  <pageMargins left="0.82677165354330717" right="0.7" top="0.61" bottom="0.6692913385826772" header="0.5" footer="0.5"/>
  <pageSetup paperSize="9" scale="96" orientation="portrait" r:id="rId1"/>
  <headerFooter alignWithMargins="0"/>
  <rowBreaks count="1" manualBreakCount="1">
    <brk id="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H232"/>
  <sheetViews>
    <sheetView view="pageBreakPreview" topLeftCell="A30" zoomScaleNormal="75" workbookViewId="0">
      <selection activeCell="F188" sqref="F188"/>
    </sheetView>
  </sheetViews>
  <sheetFormatPr defaultColWidth="9.140625" defaultRowHeight="12.75"/>
  <cols>
    <col min="1" max="1" width="2.28515625" style="1" customWidth="1"/>
    <col min="2" max="2" width="8.28515625" style="1" customWidth="1"/>
    <col min="3" max="3" width="2.85546875" style="41" customWidth="1"/>
    <col min="4" max="4" width="33.7109375" style="1" customWidth="1"/>
    <col min="5" max="5" width="14.7109375" style="1" customWidth="1"/>
    <col min="6" max="6" width="14.7109375" style="42" customWidth="1"/>
    <col min="7" max="7" width="14.7109375" style="1" customWidth="1"/>
    <col min="8" max="8" width="2.140625" style="1" hidden="1" customWidth="1"/>
    <col min="9" max="252" width="9.140625" style="1" customWidth="1"/>
    <col min="253" max="16384" width="9.140625" style="1"/>
  </cols>
  <sheetData>
    <row r="1" spans="1:8" ht="24" customHeight="1">
      <c r="A1" s="87" t="s">
        <v>18</v>
      </c>
      <c r="B1" s="88"/>
      <c r="C1" s="88"/>
      <c r="D1" s="88"/>
      <c r="E1" s="88"/>
      <c r="F1" s="88"/>
      <c r="G1" s="88"/>
      <c r="H1" s="88"/>
    </row>
    <row r="2" spans="1:8" ht="24" customHeight="1">
      <c r="A2" s="84" t="s">
        <v>40</v>
      </c>
      <c r="B2" s="85"/>
      <c r="C2" s="85"/>
      <c r="D2" s="85"/>
      <c r="E2" s="85"/>
      <c r="F2" s="85"/>
      <c r="G2" s="85"/>
      <c r="H2" s="85"/>
    </row>
    <row r="3" spans="1:8" ht="7.5" customHeight="1">
      <c r="A3" s="96"/>
      <c r="B3" s="97"/>
      <c r="C3" s="97"/>
      <c r="D3" s="97"/>
      <c r="E3" s="97"/>
      <c r="F3" s="97"/>
      <c r="G3" s="97"/>
      <c r="H3" s="3"/>
    </row>
    <row r="4" spans="1:8" ht="15" customHeight="1">
      <c r="A4" s="8"/>
      <c r="B4" s="19" t="s">
        <v>19</v>
      </c>
      <c r="C4" s="36" t="s">
        <v>20</v>
      </c>
      <c r="D4" s="19" t="s">
        <v>26</v>
      </c>
      <c r="E4" s="19"/>
      <c r="F4" s="17"/>
      <c r="G4" s="9"/>
      <c r="H4" s="9"/>
    </row>
    <row r="5" spans="1:8" ht="15" customHeight="1">
      <c r="A5" s="8"/>
      <c r="B5" s="9"/>
      <c r="C5" s="34"/>
      <c r="D5" s="9"/>
      <c r="E5" s="9"/>
      <c r="F5" s="35"/>
      <c r="G5" s="9"/>
      <c r="H5" s="9"/>
    </row>
    <row r="6" spans="1:8" ht="15" customHeight="1">
      <c r="A6" s="8"/>
      <c r="B6" s="64"/>
      <c r="C6" s="34"/>
      <c r="D6" s="65" t="s">
        <v>113</v>
      </c>
      <c r="E6" s="9"/>
      <c r="F6" s="35"/>
      <c r="G6" s="9"/>
      <c r="H6" s="9"/>
    </row>
    <row r="7" spans="1:8" ht="15" customHeight="1">
      <c r="A7" s="8"/>
      <c r="B7" s="9"/>
      <c r="C7" s="34"/>
      <c r="D7" s="65" t="s">
        <v>27</v>
      </c>
      <c r="E7" s="9"/>
      <c r="F7" s="35"/>
      <c r="G7" s="9"/>
      <c r="H7" s="9"/>
    </row>
    <row r="8" spans="1:8" ht="15" customHeight="1">
      <c r="A8" s="8"/>
      <c r="B8" s="9"/>
      <c r="C8" s="34"/>
      <c r="D8" s="65"/>
      <c r="E8" s="9"/>
      <c r="F8" s="35"/>
      <c r="G8" s="9"/>
      <c r="H8" s="9"/>
    </row>
    <row r="9" spans="1:8" ht="15" customHeight="1">
      <c r="A9" s="8"/>
      <c r="B9" s="9"/>
      <c r="C9" s="34"/>
      <c r="D9" s="66" t="s">
        <v>32</v>
      </c>
      <c r="E9" s="9"/>
      <c r="F9" s="35"/>
      <c r="G9" s="9"/>
      <c r="H9" s="9"/>
    </row>
    <row r="10" spans="1:8" ht="15" customHeight="1">
      <c r="A10" s="8"/>
      <c r="B10" s="9"/>
      <c r="C10" s="34"/>
      <c r="D10" s="65" t="s">
        <v>33</v>
      </c>
      <c r="E10" s="9"/>
      <c r="F10" s="35"/>
      <c r="G10" s="9"/>
      <c r="H10" s="9"/>
    </row>
    <row r="11" spans="1:8" ht="15" customHeight="1">
      <c r="A11" s="8"/>
      <c r="B11" s="9"/>
      <c r="C11" s="34"/>
      <c r="D11" s="65" t="s">
        <v>34</v>
      </c>
      <c r="E11" s="9"/>
      <c r="F11" s="35"/>
      <c r="G11" s="9"/>
      <c r="H11" s="9"/>
    </row>
    <row r="12" spans="1:8" ht="15" customHeight="1">
      <c r="A12" s="8"/>
      <c r="B12" s="9"/>
      <c r="C12" s="34"/>
      <c r="D12" s="65" t="s">
        <v>103</v>
      </c>
      <c r="E12" s="9"/>
      <c r="F12" s="35"/>
      <c r="G12" s="9"/>
      <c r="H12" s="9"/>
    </row>
    <row r="13" spans="1:8" ht="15" customHeight="1">
      <c r="A13" s="8"/>
      <c r="B13" s="9"/>
      <c r="C13" s="34"/>
      <c r="D13" s="65"/>
      <c r="E13" s="9"/>
      <c r="F13" s="35"/>
      <c r="G13" s="9"/>
      <c r="H13" s="9"/>
    </row>
    <row r="14" spans="1:8" ht="15" customHeight="1">
      <c r="A14" s="8"/>
      <c r="B14" s="9"/>
      <c r="C14" s="34"/>
      <c r="D14" s="66" t="s">
        <v>35</v>
      </c>
      <c r="E14" s="9"/>
      <c r="F14" s="35"/>
      <c r="G14" s="9"/>
      <c r="H14" s="9"/>
    </row>
    <row r="15" spans="1:8" ht="15" customHeight="1">
      <c r="A15" s="8"/>
      <c r="B15" s="9"/>
      <c r="C15" s="34"/>
      <c r="D15" s="65" t="s">
        <v>38</v>
      </c>
      <c r="E15" s="9"/>
      <c r="F15" s="35"/>
      <c r="G15" s="9"/>
      <c r="H15" s="9"/>
    </row>
    <row r="16" spans="1:8" ht="15" customHeight="1">
      <c r="A16" s="8"/>
      <c r="B16" s="9"/>
      <c r="C16" s="34"/>
      <c r="D16" s="65" t="s">
        <v>39</v>
      </c>
      <c r="E16" s="9"/>
      <c r="F16" s="35"/>
      <c r="G16" s="9"/>
      <c r="H16" s="9"/>
    </row>
    <row r="17" spans="1:8" ht="15" customHeight="1">
      <c r="A17" s="8"/>
      <c r="B17" s="9"/>
      <c r="C17" s="34"/>
      <c r="D17" s="65"/>
      <c r="E17" s="9"/>
      <c r="F17" s="35"/>
      <c r="G17" s="9"/>
      <c r="H17" s="9"/>
    </row>
    <row r="18" spans="1:8" ht="15" customHeight="1">
      <c r="A18" s="8"/>
      <c r="B18" s="9"/>
      <c r="C18" s="34"/>
      <c r="D18" s="66" t="s">
        <v>36</v>
      </c>
      <c r="E18" s="9"/>
      <c r="F18" s="35"/>
      <c r="G18" s="9"/>
      <c r="H18" s="9"/>
    </row>
    <row r="19" spans="1:8" ht="15" customHeight="1">
      <c r="A19" s="8"/>
      <c r="B19" s="9"/>
      <c r="C19" s="34"/>
      <c r="D19" s="65" t="s">
        <v>37</v>
      </c>
      <c r="E19" s="9"/>
      <c r="F19" s="35"/>
      <c r="G19" s="9"/>
      <c r="H19" s="9"/>
    </row>
    <row r="20" spans="1:8" ht="15" customHeight="1">
      <c r="A20" s="8"/>
      <c r="B20" s="9"/>
      <c r="C20" s="34"/>
      <c r="D20" s="65"/>
      <c r="E20" s="9"/>
      <c r="F20" s="35"/>
      <c r="G20" s="9"/>
      <c r="H20" s="9"/>
    </row>
    <row r="21" spans="1:8" ht="15" customHeight="1">
      <c r="A21" s="8"/>
      <c r="B21" s="9"/>
      <c r="C21" s="34"/>
      <c r="D21" s="66" t="s">
        <v>28</v>
      </c>
      <c r="E21" s="9"/>
      <c r="F21" s="35"/>
      <c r="G21" s="9"/>
      <c r="H21" s="9"/>
    </row>
    <row r="22" spans="1:8" ht="15" customHeight="1">
      <c r="A22" s="8"/>
      <c r="B22" s="9"/>
      <c r="C22" s="34"/>
      <c r="D22" s="65" t="s">
        <v>29</v>
      </c>
      <c r="E22" s="9"/>
      <c r="F22" s="35"/>
      <c r="G22" s="9"/>
      <c r="H22" s="9"/>
    </row>
    <row r="23" spans="1:8" ht="15" customHeight="1">
      <c r="A23" s="8"/>
      <c r="B23" s="9"/>
      <c r="C23" s="34"/>
      <c r="D23" s="65"/>
      <c r="E23" s="9"/>
      <c r="F23" s="35"/>
      <c r="G23" s="9"/>
      <c r="H23" s="9"/>
    </row>
    <row r="24" spans="1:8" s="23" customFormat="1" ht="15" customHeight="1">
      <c r="A24" s="37"/>
      <c r="B24" s="19" t="s">
        <v>21</v>
      </c>
      <c r="C24" s="38" t="s">
        <v>20</v>
      </c>
      <c r="D24" s="19" t="s">
        <v>66</v>
      </c>
      <c r="E24" s="11"/>
      <c r="F24" s="25"/>
      <c r="H24" s="11"/>
    </row>
    <row r="25" spans="1:8" ht="15" customHeight="1">
      <c r="A25" s="8"/>
      <c r="B25" s="11"/>
      <c r="C25" s="38"/>
      <c r="D25" s="22"/>
      <c r="E25" s="12"/>
      <c r="F25" s="13"/>
      <c r="G25" s="23"/>
      <c r="H25" s="9"/>
    </row>
    <row r="26" spans="1:8" ht="15" customHeight="1">
      <c r="A26" s="8"/>
      <c r="B26" s="11"/>
      <c r="C26" s="38"/>
      <c r="D26" s="22" t="s">
        <v>59</v>
      </c>
      <c r="E26" s="12"/>
      <c r="F26" s="13">
        <v>30657.26</v>
      </c>
      <c r="G26" s="23"/>
      <c r="H26" s="9"/>
    </row>
    <row r="27" spans="1:8" ht="15" customHeight="1">
      <c r="A27" s="8"/>
      <c r="B27" s="11"/>
      <c r="C27" s="38"/>
      <c r="D27" s="22" t="s">
        <v>60</v>
      </c>
      <c r="E27" s="12"/>
      <c r="F27" s="13">
        <v>74464.53</v>
      </c>
      <c r="G27" s="23"/>
      <c r="H27" s="9"/>
    </row>
    <row r="28" spans="1:8" ht="15" customHeight="1">
      <c r="A28" s="8"/>
      <c r="B28" s="11"/>
      <c r="C28" s="38"/>
      <c r="D28" s="22" t="s">
        <v>94</v>
      </c>
      <c r="E28" s="12"/>
      <c r="F28" s="13">
        <v>0</v>
      </c>
      <c r="G28" s="23"/>
      <c r="H28" s="9"/>
    </row>
    <row r="29" spans="1:8" ht="15" customHeight="1">
      <c r="A29" s="8"/>
      <c r="B29" s="11"/>
      <c r="C29" s="38"/>
      <c r="D29" s="22"/>
      <c r="E29" s="12"/>
      <c r="F29" s="13"/>
      <c r="G29" s="23"/>
      <c r="H29" s="9"/>
    </row>
    <row r="30" spans="1:8" ht="15" customHeight="1">
      <c r="A30" s="8"/>
      <c r="B30" s="11"/>
      <c r="C30" s="38"/>
      <c r="D30" s="19" t="s">
        <v>25</v>
      </c>
      <c r="E30" s="16"/>
      <c r="F30" s="25">
        <f>SUM(F26:F28)</f>
        <v>105121.79</v>
      </c>
      <c r="G30" s="23"/>
      <c r="H30" s="9"/>
    </row>
    <row r="31" spans="1:8" ht="15" customHeight="1">
      <c r="A31" s="8"/>
      <c r="B31" s="11"/>
      <c r="C31" s="38"/>
      <c r="D31" s="19"/>
      <c r="E31" s="16"/>
      <c r="F31" s="25"/>
      <c r="G31" s="23"/>
      <c r="H31" s="9"/>
    </row>
    <row r="32" spans="1:8" s="23" customFormat="1" ht="15" customHeight="1">
      <c r="A32" s="37"/>
      <c r="B32" s="19" t="s">
        <v>22</v>
      </c>
      <c r="C32" s="38" t="s">
        <v>20</v>
      </c>
      <c r="D32" s="19" t="s">
        <v>67</v>
      </c>
      <c r="E32" s="11"/>
      <c r="F32" s="25"/>
      <c r="H32" s="11"/>
    </row>
    <row r="33" spans="1:8" ht="15" customHeight="1">
      <c r="A33" s="8"/>
      <c r="B33" s="11"/>
      <c r="C33" s="38"/>
      <c r="D33" s="22"/>
      <c r="E33" s="12"/>
      <c r="F33" s="13"/>
      <c r="G33" s="23"/>
      <c r="H33" s="9"/>
    </row>
    <row r="34" spans="1:8" ht="15" customHeight="1">
      <c r="A34" s="8"/>
      <c r="B34" s="11"/>
      <c r="C34" s="38"/>
      <c r="D34" s="23" t="s">
        <v>61</v>
      </c>
      <c r="E34" s="12"/>
      <c r="F34" s="13">
        <v>817546</v>
      </c>
      <c r="G34" s="23"/>
      <c r="H34" s="9"/>
    </row>
    <row r="35" spans="1:8" ht="15" customHeight="1">
      <c r="A35" s="8"/>
      <c r="B35" s="11"/>
      <c r="C35" s="38"/>
      <c r="D35" s="22" t="s">
        <v>62</v>
      </c>
      <c r="E35" s="12"/>
      <c r="F35" s="13">
        <v>301282</v>
      </c>
      <c r="G35" s="23"/>
      <c r="H35" s="9"/>
    </row>
    <row r="36" spans="1:8" ht="15" customHeight="1">
      <c r="A36" s="8"/>
      <c r="B36" s="11"/>
      <c r="C36" s="38"/>
      <c r="D36" s="22" t="s">
        <v>63</v>
      </c>
      <c r="E36" s="12"/>
      <c r="F36" s="13">
        <v>381693.88</v>
      </c>
      <c r="G36" s="23"/>
      <c r="H36" s="9"/>
    </row>
    <row r="37" spans="1:8" ht="15" customHeight="1">
      <c r="A37" s="8"/>
      <c r="B37" s="11"/>
      <c r="C37" s="38"/>
      <c r="D37" s="22" t="s">
        <v>49</v>
      </c>
      <c r="E37" s="12"/>
      <c r="F37" s="13">
        <v>20608</v>
      </c>
      <c r="G37" s="23"/>
      <c r="H37" s="9"/>
    </row>
    <row r="38" spans="1:8" ht="15" customHeight="1">
      <c r="A38" s="8"/>
      <c r="B38" s="11"/>
      <c r="C38" s="38"/>
      <c r="D38" s="22" t="s">
        <v>64</v>
      </c>
      <c r="E38" s="12"/>
      <c r="F38" s="13">
        <v>74619.16</v>
      </c>
      <c r="G38" s="23"/>
      <c r="H38" s="9"/>
    </row>
    <row r="39" spans="1:8" ht="15" customHeight="1">
      <c r="A39" s="8"/>
      <c r="B39" s="11"/>
      <c r="C39" s="38"/>
      <c r="D39" s="22" t="s">
        <v>65</v>
      </c>
      <c r="E39" s="12"/>
      <c r="F39" s="13">
        <v>217297</v>
      </c>
      <c r="G39" s="23"/>
      <c r="H39" s="9"/>
    </row>
    <row r="40" spans="1:8" ht="15" customHeight="1">
      <c r="A40" s="8"/>
      <c r="B40" s="11"/>
      <c r="C40" s="38"/>
      <c r="D40" s="22" t="s">
        <v>135</v>
      </c>
      <c r="F40" s="13">
        <v>6000</v>
      </c>
      <c r="G40" s="23"/>
      <c r="H40" s="9"/>
    </row>
    <row r="41" spans="1:8" ht="15" customHeight="1">
      <c r="A41" s="8"/>
      <c r="B41" s="11"/>
      <c r="C41" s="38"/>
      <c r="D41" s="22"/>
      <c r="E41" s="12"/>
      <c r="F41" s="13"/>
      <c r="G41" s="23"/>
      <c r="H41" s="9"/>
    </row>
    <row r="42" spans="1:8" ht="15" customHeight="1">
      <c r="A42" s="8"/>
      <c r="B42" s="11"/>
      <c r="C42" s="38"/>
      <c r="D42" s="19" t="s">
        <v>25</v>
      </c>
      <c r="E42" s="16"/>
      <c r="F42" s="25">
        <f>SUM(F34:F40)</f>
        <v>1819046.0399999998</v>
      </c>
      <c r="G42" s="23"/>
      <c r="H42" s="9"/>
    </row>
    <row r="43" spans="1:8" ht="15" customHeight="1">
      <c r="A43" s="8"/>
      <c r="B43" s="11"/>
      <c r="C43" s="38"/>
      <c r="G43" s="23"/>
      <c r="H43" s="9"/>
    </row>
    <row r="44" spans="1:8" ht="15" customHeight="1">
      <c r="A44" s="8"/>
      <c r="B44" s="9"/>
      <c r="C44" s="34"/>
      <c r="D44" s="65"/>
      <c r="E44" s="9"/>
      <c r="F44" s="35"/>
      <c r="G44" s="9"/>
      <c r="H44" s="9"/>
    </row>
    <row r="45" spans="1:8" ht="15" customHeight="1">
      <c r="A45" s="8"/>
      <c r="G45" s="9"/>
      <c r="H45" s="9"/>
    </row>
    <row r="46" spans="1:8" ht="15" customHeight="1">
      <c r="A46" s="8"/>
      <c r="G46" s="9"/>
      <c r="H46" s="9"/>
    </row>
    <row r="47" spans="1:8" ht="15" customHeight="1">
      <c r="A47" s="8"/>
      <c r="G47" s="9"/>
      <c r="H47" s="9"/>
    </row>
    <row r="48" spans="1:8" ht="15" customHeight="1">
      <c r="A48" s="8"/>
      <c r="G48" s="9"/>
      <c r="H48" s="9"/>
    </row>
    <row r="49" spans="1:8" ht="4.5" customHeight="1">
      <c r="A49" s="90" t="s">
        <v>40</v>
      </c>
      <c r="B49" s="91"/>
      <c r="C49" s="91"/>
      <c r="D49" s="91"/>
      <c r="E49" s="91"/>
      <c r="F49" s="91"/>
      <c r="G49" s="91"/>
      <c r="H49" s="91"/>
    </row>
    <row r="50" spans="1:8" ht="10.5" customHeight="1">
      <c r="A50" s="93"/>
      <c r="B50" s="94"/>
      <c r="C50" s="94"/>
      <c r="D50" s="94"/>
      <c r="E50" s="94"/>
      <c r="F50" s="94"/>
      <c r="G50" s="94"/>
      <c r="H50" s="94"/>
    </row>
    <row r="51" spans="1:8" ht="23.25" customHeight="1">
      <c r="A51" s="87" t="s">
        <v>18</v>
      </c>
      <c r="B51" s="88"/>
      <c r="C51" s="88"/>
      <c r="D51" s="88"/>
      <c r="E51" s="88"/>
      <c r="F51" s="88"/>
      <c r="G51" s="88"/>
      <c r="H51" s="89"/>
    </row>
    <row r="52" spans="1:8" s="23" customFormat="1" ht="22.5" customHeight="1">
      <c r="A52" s="84" t="s">
        <v>40</v>
      </c>
      <c r="B52" s="85"/>
      <c r="C52" s="85"/>
      <c r="D52" s="85"/>
      <c r="E52" s="85"/>
      <c r="F52" s="85"/>
      <c r="G52" s="85"/>
      <c r="H52" s="80"/>
    </row>
    <row r="53" spans="1:8" s="23" customFormat="1" ht="7.5" customHeight="1">
      <c r="A53" s="96"/>
      <c r="B53" s="97"/>
      <c r="C53" s="97"/>
      <c r="D53" s="97"/>
      <c r="E53" s="97"/>
      <c r="F53" s="97"/>
      <c r="G53" s="97"/>
      <c r="H53" s="7"/>
    </row>
    <row r="54" spans="1:8" s="23" customFormat="1" ht="15" customHeight="1">
      <c r="A54" s="37"/>
      <c r="H54" s="11"/>
    </row>
    <row r="55" spans="1:8" s="23" customFormat="1" ht="15" customHeight="1">
      <c r="A55" s="37"/>
      <c r="H55" s="11"/>
    </row>
    <row r="56" spans="1:8" s="23" customFormat="1" ht="15" customHeight="1">
      <c r="A56" s="37"/>
      <c r="H56" s="11"/>
    </row>
    <row r="57" spans="1:8" s="23" customFormat="1" ht="15" customHeight="1">
      <c r="A57" s="37"/>
      <c r="B57" s="19" t="s">
        <v>107</v>
      </c>
      <c r="C57" s="36" t="s">
        <v>20</v>
      </c>
      <c r="D57" s="19" t="s">
        <v>68</v>
      </c>
      <c r="E57" s="11"/>
      <c r="F57" s="25"/>
      <c r="H57" s="11"/>
    </row>
    <row r="58" spans="1:8" s="23" customFormat="1" ht="15" customHeight="1">
      <c r="A58" s="37"/>
      <c r="B58" s="11"/>
      <c r="C58" s="38"/>
      <c r="D58" s="22"/>
      <c r="E58" s="11"/>
      <c r="F58" s="25"/>
      <c r="H58" s="11"/>
    </row>
    <row r="59" spans="1:8" s="23" customFormat="1" ht="15" customHeight="1">
      <c r="A59" s="37"/>
      <c r="B59" s="11"/>
      <c r="C59" s="38"/>
      <c r="D59" s="22"/>
      <c r="E59" s="11"/>
      <c r="F59" s="13"/>
      <c r="H59" s="11"/>
    </row>
    <row r="60" spans="1:8" ht="15" customHeight="1">
      <c r="A60" s="8"/>
      <c r="B60" s="11"/>
      <c r="C60" s="38"/>
      <c r="D60" s="22" t="s">
        <v>53</v>
      </c>
      <c r="E60" s="11"/>
      <c r="F60" s="13">
        <v>26657.86</v>
      </c>
      <c r="G60" s="23"/>
      <c r="H60" s="9"/>
    </row>
    <row r="61" spans="1:8" ht="15" customHeight="1">
      <c r="A61" s="8"/>
      <c r="B61" s="11"/>
      <c r="C61" s="38"/>
      <c r="D61" s="22"/>
      <c r="E61" s="11"/>
      <c r="F61" s="13"/>
      <c r="G61" s="23"/>
      <c r="H61" s="9"/>
    </row>
    <row r="62" spans="1:8" ht="15" customHeight="1">
      <c r="A62" s="8"/>
      <c r="B62" s="11"/>
      <c r="C62" s="38"/>
      <c r="D62" s="19" t="s">
        <v>25</v>
      </c>
      <c r="E62" s="16"/>
      <c r="F62" s="25">
        <f>SUM(F59:F60)</f>
        <v>26657.86</v>
      </c>
      <c r="G62" s="23"/>
      <c r="H62" s="9"/>
    </row>
    <row r="63" spans="1:8" ht="15" customHeight="1">
      <c r="A63" s="8"/>
      <c r="G63" s="23"/>
      <c r="H63" s="9"/>
    </row>
    <row r="64" spans="1:8" ht="15" customHeight="1">
      <c r="A64" s="8"/>
      <c r="G64" s="23"/>
      <c r="H64" s="9"/>
    </row>
    <row r="65" spans="1:8" s="23" customFormat="1" ht="15" customHeight="1">
      <c r="A65" s="37"/>
      <c r="H65" s="11"/>
    </row>
    <row r="66" spans="1:8" s="23" customFormat="1" ht="15" customHeight="1">
      <c r="A66" s="37"/>
      <c r="B66" s="19" t="s">
        <v>23</v>
      </c>
      <c r="C66" s="36" t="s">
        <v>20</v>
      </c>
      <c r="D66" s="19" t="s">
        <v>69</v>
      </c>
      <c r="E66" s="19"/>
      <c r="F66" s="25"/>
      <c r="H66" s="11"/>
    </row>
    <row r="67" spans="1:8" s="23" customFormat="1" ht="15" customHeight="1">
      <c r="A67" s="37"/>
      <c r="B67" s="11"/>
      <c r="C67" s="38"/>
      <c r="D67" s="22" t="s">
        <v>70</v>
      </c>
      <c r="E67" s="11"/>
      <c r="F67" s="23">
        <v>107908.7</v>
      </c>
      <c r="H67" s="11"/>
    </row>
    <row r="68" spans="1:8" s="23" customFormat="1" ht="15" customHeight="1">
      <c r="A68" s="37"/>
      <c r="B68" s="11"/>
      <c r="C68" s="38"/>
      <c r="D68" s="23" t="s">
        <v>71</v>
      </c>
      <c r="F68" s="23">
        <v>35507.83</v>
      </c>
      <c r="H68" s="11"/>
    </row>
    <row r="69" spans="1:8" s="23" customFormat="1" ht="15" customHeight="1">
      <c r="A69" s="37"/>
      <c r="D69" s="23" t="s">
        <v>72</v>
      </c>
      <c r="F69" s="23">
        <v>4216.55</v>
      </c>
      <c r="H69" s="11"/>
    </row>
    <row r="70" spans="1:8" s="23" customFormat="1" ht="15" customHeight="1">
      <c r="A70" s="37"/>
      <c r="D70" s="23" t="s">
        <v>130</v>
      </c>
      <c r="F70" s="23">
        <v>24869.279999999999</v>
      </c>
      <c r="H70" s="11"/>
    </row>
    <row r="71" spans="1:8" s="23" customFormat="1" ht="15" customHeight="1">
      <c r="A71" s="37"/>
      <c r="D71" s="23" t="s">
        <v>106</v>
      </c>
      <c r="F71" s="23">
        <v>4099.97</v>
      </c>
      <c r="H71" s="11"/>
    </row>
    <row r="72" spans="1:8" s="23" customFormat="1" ht="15" customHeight="1">
      <c r="A72" s="37"/>
      <c r="D72" s="23" t="s">
        <v>73</v>
      </c>
      <c r="F72" s="23">
        <v>5084.1400000000003</v>
      </c>
      <c r="H72" s="11"/>
    </row>
    <row r="73" spans="1:8" s="23" customFormat="1" ht="15" customHeight="1">
      <c r="A73" s="37"/>
      <c r="D73" s="23" t="s">
        <v>120</v>
      </c>
      <c r="F73" s="23">
        <v>-0.19</v>
      </c>
      <c r="H73" s="11"/>
    </row>
    <row r="74" spans="1:8" s="23" customFormat="1" ht="15" customHeight="1">
      <c r="A74" s="37"/>
      <c r="D74" s="23" t="s">
        <v>136</v>
      </c>
      <c r="F74" s="23">
        <v>1067.76</v>
      </c>
      <c r="H74" s="11"/>
    </row>
    <row r="75" spans="1:8" s="23" customFormat="1" ht="15" customHeight="1">
      <c r="A75" s="37"/>
      <c r="D75" s="23" t="s">
        <v>137</v>
      </c>
      <c r="F75" s="23">
        <v>18369</v>
      </c>
      <c r="H75" s="11"/>
    </row>
    <row r="76" spans="1:8" s="23" customFormat="1" ht="15" customHeight="1">
      <c r="A76" s="37"/>
      <c r="H76" s="11"/>
    </row>
    <row r="77" spans="1:8" s="23" customFormat="1" ht="15" customHeight="1">
      <c r="A77" s="37"/>
      <c r="B77" s="11"/>
      <c r="C77" s="38"/>
      <c r="D77" s="19" t="s">
        <v>25</v>
      </c>
      <c r="E77" s="11"/>
      <c r="F77" s="26">
        <f>SUM(F67:F75)</f>
        <v>201123.04</v>
      </c>
      <c r="G77" s="19"/>
      <c r="H77" s="11"/>
    </row>
    <row r="78" spans="1:8" s="23" customFormat="1" ht="15" customHeight="1">
      <c r="A78" s="37"/>
      <c r="B78" s="11"/>
      <c r="C78" s="38"/>
      <c r="H78" s="11"/>
    </row>
    <row r="79" spans="1:8" s="23" customFormat="1" ht="15" customHeight="1">
      <c r="A79" s="37"/>
      <c r="D79" s="22"/>
      <c r="E79" s="11"/>
      <c r="F79" s="26"/>
      <c r="H79" s="11"/>
    </row>
    <row r="80" spans="1:8" s="23" customFormat="1" ht="15" customHeight="1">
      <c r="A80" s="37"/>
      <c r="H80" s="11"/>
    </row>
    <row r="81" spans="1:8" s="23" customFormat="1" ht="15" customHeight="1">
      <c r="A81" s="37"/>
      <c r="H81" s="11"/>
    </row>
    <row r="82" spans="1:8" s="23" customFormat="1" ht="15" customHeight="1">
      <c r="A82" s="37"/>
      <c r="B82" s="19" t="s">
        <v>24</v>
      </c>
      <c r="C82" s="36" t="s">
        <v>20</v>
      </c>
      <c r="D82" s="19" t="s">
        <v>74</v>
      </c>
      <c r="E82" s="19"/>
      <c r="F82" s="25"/>
      <c r="H82" s="11"/>
    </row>
    <row r="83" spans="1:8" s="23" customFormat="1" ht="15" customHeight="1">
      <c r="A83" s="37"/>
      <c r="B83" s="11"/>
      <c r="C83" s="38"/>
      <c r="D83" s="22"/>
      <c r="E83" s="11"/>
      <c r="F83" s="26"/>
      <c r="H83" s="11"/>
    </row>
    <row r="84" spans="1:8" s="23" customFormat="1" ht="15" customHeight="1">
      <c r="A84" s="37"/>
      <c r="B84" s="11"/>
      <c r="C84" s="38"/>
      <c r="D84" s="22" t="s">
        <v>75</v>
      </c>
      <c r="E84" s="11"/>
      <c r="F84" s="23">
        <f>366718.5+219355.75</f>
        <v>586074.25</v>
      </c>
      <c r="H84" s="11"/>
    </row>
    <row r="85" spans="1:8" s="23" customFormat="1" ht="15" customHeight="1">
      <c r="A85" s="37"/>
      <c r="D85" s="23" t="s">
        <v>76</v>
      </c>
      <c r="F85" s="23">
        <v>10652.2</v>
      </c>
      <c r="H85" s="11"/>
    </row>
    <row r="86" spans="1:8" s="23" customFormat="1" ht="15" customHeight="1">
      <c r="A86" s="37"/>
      <c r="D86" s="23" t="s">
        <v>95</v>
      </c>
      <c r="F86" s="23">
        <v>173538.46</v>
      </c>
      <c r="H86" s="11"/>
    </row>
    <row r="87" spans="1:8" s="23" customFormat="1" ht="15" customHeight="1">
      <c r="A87" s="37"/>
      <c r="D87" s="23" t="s">
        <v>128</v>
      </c>
      <c r="F87" s="23">
        <v>20824.62</v>
      </c>
      <c r="H87" s="11"/>
    </row>
    <row r="88" spans="1:8" s="23" customFormat="1" ht="15" customHeight="1">
      <c r="A88" s="37"/>
      <c r="D88" s="23" t="s">
        <v>129</v>
      </c>
      <c r="F88" s="23">
        <f>24468.92+2936.27</f>
        <v>27405.19</v>
      </c>
      <c r="H88" s="11"/>
    </row>
    <row r="89" spans="1:8" s="23" customFormat="1" ht="15" customHeight="1">
      <c r="A89" s="37"/>
      <c r="B89" s="11"/>
      <c r="C89" s="38"/>
      <c r="D89" s="22" t="s">
        <v>109</v>
      </c>
      <c r="E89" s="11"/>
      <c r="F89" s="23">
        <f>7500+57600+4675</f>
        <v>69775</v>
      </c>
      <c r="H89" s="11"/>
    </row>
    <row r="90" spans="1:8" s="23" customFormat="1" ht="15" customHeight="1">
      <c r="A90" s="37"/>
      <c r="B90" s="11"/>
      <c r="C90" s="38"/>
      <c r="D90" s="22"/>
      <c r="E90" s="11"/>
      <c r="H90" s="11"/>
    </row>
    <row r="91" spans="1:8" s="23" customFormat="1" ht="15" customHeight="1">
      <c r="A91" s="37"/>
      <c r="B91" s="11"/>
      <c r="C91" s="38"/>
      <c r="D91" s="22"/>
      <c r="E91" s="11"/>
      <c r="F91" s="26"/>
      <c r="H91" s="11"/>
    </row>
    <row r="92" spans="1:8" s="23" customFormat="1" ht="15" customHeight="1">
      <c r="A92" s="37"/>
      <c r="B92" s="11"/>
      <c r="C92" s="38"/>
      <c r="D92" s="19" t="s">
        <v>25</v>
      </c>
      <c r="E92" s="11"/>
      <c r="F92" s="26">
        <f>SUM(F84:F90)</f>
        <v>888269.71999999986</v>
      </c>
      <c r="H92" s="11"/>
    </row>
    <row r="93" spans="1:8" s="23" customFormat="1" ht="15" customHeight="1">
      <c r="A93" s="37"/>
      <c r="H93" s="11"/>
    </row>
    <row r="94" spans="1:8" s="23" customFormat="1" ht="15" customHeight="1">
      <c r="A94" s="37"/>
      <c r="H94" s="11"/>
    </row>
    <row r="95" spans="1:8" s="23" customFormat="1" ht="15" customHeight="1">
      <c r="A95" s="37"/>
      <c r="H95" s="11"/>
    </row>
    <row r="96" spans="1:8" s="23" customFormat="1" ht="15" customHeight="1">
      <c r="A96" s="37"/>
      <c r="H96" s="11"/>
    </row>
    <row r="97" spans="1:8" s="23" customFormat="1" ht="15" customHeight="1">
      <c r="A97" s="37"/>
      <c r="B97" s="11"/>
      <c r="C97" s="38"/>
      <c r="D97" s="19"/>
      <c r="E97" s="11"/>
      <c r="F97" s="26"/>
      <c r="H97" s="11"/>
    </row>
    <row r="98" spans="1:8" s="15" customFormat="1" ht="7.5" customHeight="1">
      <c r="A98" s="90" t="s">
        <v>40</v>
      </c>
      <c r="B98" s="91"/>
      <c r="C98" s="91"/>
      <c r="D98" s="91"/>
      <c r="E98" s="91"/>
      <c r="F98" s="91"/>
      <c r="G98" s="91"/>
      <c r="H98" s="91"/>
    </row>
    <row r="99" spans="1:8" s="15" customFormat="1" ht="10.5" customHeight="1">
      <c r="A99" s="93"/>
      <c r="B99" s="94"/>
      <c r="C99" s="94"/>
      <c r="D99" s="94"/>
      <c r="E99" s="94"/>
      <c r="F99" s="94"/>
      <c r="G99" s="94"/>
      <c r="H99" s="94"/>
    </row>
    <row r="100" spans="1:8" s="15" customFormat="1" ht="24" customHeight="1">
      <c r="A100" s="87" t="s">
        <v>18</v>
      </c>
      <c r="B100" s="88"/>
      <c r="C100" s="88"/>
      <c r="D100" s="88"/>
      <c r="E100" s="88"/>
      <c r="F100" s="88"/>
      <c r="G100" s="88"/>
      <c r="H100" s="88"/>
    </row>
    <row r="101" spans="1:8" s="23" customFormat="1" ht="24.75" customHeight="1">
      <c r="A101" s="84" t="s">
        <v>40</v>
      </c>
      <c r="B101" s="85"/>
      <c r="C101" s="85"/>
      <c r="D101" s="85"/>
      <c r="E101" s="85"/>
      <c r="F101" s="85"/>
      <c r="G101" s="85"/>
      <c r="H101" s="39"/>
    </row>
    <row r="102" spans="1:8" s="23" customFormat="1" ht="7.5" customHeight="1">
      <c r="A102" s="96"/>
      <c r="B102" s="97"/>
      <c r="C102" s="97"/>
      <c r="D102" s="97"/>
      <c r="E102" s="97"/>
      <c r="F102" s="97"/>
      <c r="G102" s="97"/>
      <c r="H102" s="3"/>
    </row>
    <row r="103" spans="1:8" s="23" customFormat="1" ht="15" customHeight="1">
      <c r="A103" s="37"/>
      <c r="B103" s="11"/>
      <c r="C103" s="38"/>
      <c r="D103" s="11"/>
      <c r="E103" s="11"/>
      <c r="F103" s="13"/>
      <c r="G103" s="11"/>
      <c r="H103" s="11"/>
    </row>
    <row r="104" spans="1:8" s="23" customFormat="1" ht="15" customHeight="1">
      <c r="A104" s="37"/>
      <c r="G104" s="11"/>
      <c r="H104" s="11"/>
    </row>
    <row r="105" spans="1:8" s="23" customFormat="1" ht="15" customHeight="1">
      <c r="A105" s="37"/>
      <c r="G105" s="11"/>
      <c r="H105" s="11"/>
    </row>
    <row r="106" spans="1:8" s="23" customFormat="1" ht="15" customHeight="1">
      <c r="A106" s="37"/>
      <c r="B106" s="19" t="s">
        <v>30</v>
      </c>
      <c r="C106" s="36" t="s">
        <v>20</v>
      </c>
      <c r="D106" s="19" t="s">
        <v>77</v>
      </c>
      <c r="E106" s="19"/>
      <c r="F106" s="25"/>
      <c r="H106" s="11"/>
    </row>
    <row r="107" spans="1:8" s="23" customFormat="1" ht="15" customHeight="1">
      <c r="A107" s="37"/>
      <c r="B107" s="11"/>
      <c r="C107" s="38"/>
      <c r="D107" s="22"/>
      <c r="E107" s="11"/>
      <c r="F107" s="26"/>
      <c r="H107" s="11"/>
    </row>
    <row r="108" spans="1:8" s="23" customFormat="1" ht="15" customHeight="1">
      <c r="A108" s="37"/>
      <c r="B108" s="11"/>
      <c r="C108" s="38"/>
      <c r="D108" s="22" t="s">
        <v>78</v>
      </c>
      <c r="E108" s="11"/>
      <c r="F108" s="23">
        <v>132464.25</v>
      </c>
      <c r="H108" s="11"/>
    </row>
    <row r="109" spans="1:8" s="23" customFormat="1" ht="15" customHeight="1">
      <c r="A109" s="37"/>
      <c r="B109" s="11"/>
      <c r="C109" s="38"/>
      <c r="D109" s="23" t="s">
        <v>79</v>
      </c>
      <c r="F109" s="23">
        <v>134150</v>
      </c>
      <c r="G109" s="19"/>
      <c r="H109" s="11"/>
    </row>
    <row r="110" spans="1:8" s="23" customFormat="1" ht="15" customHeight="1">
      <c r="A110" s="37"/>
      <c r="B110" s="11"/>
      <c r="C110" s="38"/>
      <c r="D110" s="23" t="s">
        <v>80</v>
      </c>
      <c r="F110" s="23">
        <v>38122.54</v>
      </c>
      <c r="G110" s="19"/>
      <c r="H110" s="11"/>
    </row>
    <row r="111" spans="1:8" s="23" customFormat="1" ht="15" customHeight="1">
      <c r="A111" s="37"/>
      <c r="B111" s="11"/>
      <c r="C111" s="38"/>
      <c r="D111" s="23" t="s">
        <v>108</v>
      </c>
      <c r="F111" s="23">
        <v>20617</v>
      </c>
      <c r="H111" s="11"/>
    </row>
    <row r="112" spans="1:8" s="23" customFormat="1" ht="15" customHeight="1">
      <c r="A112" s="37"/>
      <c r="B112" s="11"/>
      <c r="C112" s="38"/>
      <c r="D112" s="23" t="s">
        <v>119</v>
      </c>
      <c r="F112" s="23">
        <v>25819.08</v>
      </c>
      <c r="H112" s="11"/>
    </row>
    <row r="113" spans="1:8" s="23" customFormat="1" ht="15" customHeight="1">
      <c r="A113" s="37"/>
      <c r="B113" s="11"/>
      <c r="C113" s="38"/>
      <c r="H113" s="11"/>
    </row>
    <row r="114" spans="1:8" s="23" customFormat="1" ht="15" customHeight="1">
      <c r="A114" s="37"/>
      <c r="B114" s="11"/>
      <c r="C114" s="38"/>
      <c r="D114" s="19" t="s">
        <v>25</v>
      </c>
      <c r="E114" s="11"/>
      <c r="F114" s="26">
        <f>SUM(F108:F112)</f>
        <v>351172.87</v>
      </c>
      <c r="H114" s="11"/>
    </row>
    <row r="115" spans="1:8" s="23" customFormat="1" ht="15" customHeight="1">
      <c r="A115" s="37"/>
      <c r="D115" s="82"/>
      <c r="H115" s="11"/>
    </row>
    <row r="116" spans="1:8" s="23" customFormat="1" ht="15" customHeight="1">
      <c r="A116" s="37"/>
      <c r="H116" s="11"/>
    </row>
    <row r="117" spans="1:8" s="23" customFormat="1" ht="15" customHeight="1">
      <c r="A117" s="37"/>
      <c r="H117" s="11"/>
    </row>
    <row r="118" spans="1:8" s="23" customFormat="1" ht="15" customHeight="1">
      <c r="A118" s="37"/>
      <c r="B118" s="19" t="s">
        <v>31</v>
      </c>
      <c r="C118" s="36" t="s">
        <v>20</v>
      </c>
      <c r="D118" s="19" t="s">
        <v>81</v>
      </c>
      <c r="E118" s="19"/>
      <c r="F118" s="25"/>
      <c r="H118" s="11"/>
    </row>
    <row r="119" spans="1:8" s="23" customFormat="1" ht="15" customHeight="1">
      <c r="A119" s="37"/>
      <c r="B119" s="11"/>
      <c r="C119" s="38"/>
      <c r="D119" s="22"/>
      <c r="E119" s="11"/>
      <c r="F119" s="26"/>
      <c r="H119" s="11"/>
    </row>
    <row r="120" spans="1:8" s="23" customFormat="1" ht="15" customHeight="1">
      <c r="A120" s="37"/>
      <c r="B120" s="11"/>
      <c r="C120" s="38"/>
      <c r="D120" s="23" t="s">
        <v>114</v>
      </c>
      <c r="F120" s="23">
        <v>6413.15</v>
      </c>
      <c r="H120" s="11"/>
    </row>
    <row r="121" spans="1:8" s="23" customFormat="1" ht="15" customHeight="1">
      <c r="A121" s="37"/>
      <c r="B121" s="11"/>
      <c r="C121" s="38"/>
      <c r="D121" s="23" t="s">
        <v>139</v>
      </c>
      <c r="F121" s="23">
        <v>4604</v>
      </c>
      <c r="G121" s="11"/>
      <c r="H121" s="11"/>
    </row>
    <row r="122" spans="1:8" s="23" customFormat="1" ht="15" customHeight="1">
      <c r="A122" s="37"/>
      <c r="B122" s="11"/>
      <c r="C122" s="38"/>
      <c r="D122" s="23" t="s">
        <v>131</v>
      </c>
      <c r="F122" s="23">
        <v>44825</v>
      </c>
      <c r="H122" s="11"/>
    </row>
    <row r="123" spans="1:8" s="23" customFormat="1" ht="15" customHeight="1">
      <c r="A123" s="37"/>
      <c r="B123" s="11"/>
      <c r="C123" s="38"/>
      <c r="D123" s="23" t="s">
        <v>110</v>
      </c>
      <c r="F123" s="23">
        <v>33800.75</v>
      </c>
      <c r="H123" s="11"/>
    </row>
    <row r="124" spans="1:8" s="23" customFormat="1" ht="15" customHeight="1">
      <c r="A124" s="37"/>
      <c r="B124" s="11"/>
      <c r="C124" s="38"/>
      <c r="D124" s="23" t="s">
        <v>117</v>
      </c>
      <c r="F124" s="23">
        <v>0</v>
      </c>
      <c r="H124" s="11"/>
    </row>
    <row r="125" spans="1:8" s="23" customFormat="1" ht="15" customHeight="1">
      <c r="A125" s="37"/>
      <c r="B125" s="11"/>
      <c r="C125" s="38"/>
      <c r="D125" s="23" t="s">
        <v>111</v>
      </c>
      <c r="F125" s="23">
        <v>12292.34</v>
      </c>
      <c r="H125" s="11"/>
    </row>
    <row r="126" spans="1:8" ht="15">
      <c r="B126" s="11"/>
      <c r="C126" s="38"/>
      <c r="D126" s="23"/>
      <c r="E126" s="23"/>
      <c r="F126" s="23"/>
    </row>
    <row r="127" spans="1:8" s="23" customFormat="1" ht="15" customHeight="1">
      <c r="A127" s="37"/>
      <c r="B127" s="11"/>
      <c r="C127" s="38"/>
      <c r="D127" s="19" t="s">
        <v>25</v>
      </c>
      <c r="E127" s="11"/>
      <c r="F127" s="26">
        <f>SUM(F120:F125)</f>
        <v>101935.23999999999</v>
      </c>
      <c r="G127" s="19"/>
      <c r="H127" s="11"/>
    </row>
    <row r="128" spans="1:8" s="23" customFormat="1" ht="15" customHeight="1">
      <c r="A128" s="37"/>
      <c r="G128" s="19"/>
      <c r="H128" s="11"/>
    </row>
    <row r="129" spans="1:8" s="23" customFormat="1" ht="15"/>
    <row r="130" spans="1:8" s="23" customFormat="1" ht="15"/>
    <row r="131" spans="1:8" s="23" customFormat="1" ht="15">
      <c r="B131" s="19"/>
      <c r="C131" s="36"/>
      <c r="D131" s="19"/>
      <c r="E131" s="19"/>
      <c r="F131" s="25"/>
    </row>
    <row r="132" spans="1:8" s="23" customFormat="1" ht="15">
      <c r="B132" s="19" t="s">
        <v>82</v>
      </c>
      <c r="C132" s="36" t="s">
        <v>20</v>
      </c>
      <c r="D132" s="19" t="s">
        <v>84</v>
      </c>
      <c r="E132" s="19"/>
      <c r="F132" s="25"/>
    </row>
    <row r="133" spans="1:8" s="23" customFormat="1" ht="15">
      <c r="C133" s="69"/>
      <c r="F133" s="33"/>
    </row>
    <row r="134" spans="1:8" s="23" customFormat="1" ht="15">
      <c r="C134" s="69"/>
      <c r="D134" s="23" t="s">
        <v>118</v>
      </c>
      <c r="F134" s="33">
        <v>0</v>
      </c>
    </row>
    <row r="135" spans="1:8" s="23" customFormat="1" ht="15" customHeight="1">
      <c r="A135" s="37"/>
      <c r="C135" s="69"/>
      <c r="D135" s="23" t="s">
        <v>115</v>
      </c>
      <c r="F135" s="33">
        <v>2220</v>
      </c>
      <c r="G135" s="19"/>
      <c r="H135" s="11"/>
    </row>
    <row r="136" spans="1:8" s="23" customFormat="1" ht="15">
      <c r="C136" s="69"/>
      <c r="F136" s="33"/>
    </row>
    <row r="137" spans="1:8" s="23" customFormat="1" ht="15">
      <c r="B137" s="11"/>
      <c r="C137" s="38"/>
      <c r="D137" s="19" t="s">
        <v>25</v>
      </c>
      <c r="E137" s="11"/>
      <c r="F137" s="26">
        <f>SUM(F134:F135)</f>
        <v>2220</v>
      </c>
    </row>
    <row r="138" spans="1:8" s="23" customFormat="1" ht="15"/>
    <row r="139" spans="1:8" s="23" customFormat="1" ht="15"/>
    <row r="140" spans="1:8" s="23" customFormat="1" ht="15"/>
    <row r="141" spans="1:8" s="23" customFormat="1" ht="15"/>
    <row r="142" spans="1:8" s="23" customFormat="1" ht="15"/>
    <row r="143" spans="1:8" s="23" customFormat="1" ht="15"/>
    <row r="144" spans="1:8" s="23" customFormat="1" ht="15"/>
    <row r="145" spans="1:8" s="23" customFormat="1" ht="15"/>
    <row r="146" spans="1:8" s="23" customFormat="1" ht="15"/>
    <row r="147" spans="1:8" s="23" customFormat="1" ht="15"/>
    <row r="148" spans="1:8" s="23" customFormat="1" ht="15"/>
    <row r="149" spans="1:8" s="23" customFormat="1" ht="15"/>
    <row r="150" spans="1:8">
      <c r="C150" s="1"/>
      <c r="F150" s="1"/>
    </row>
    <row r="151" spans="1:8" s="23" customFormat="1" ht="4.5" customHeight="1">
      <c r="A151" s="90" t="s">
        <v>40</v>
      </c>
      <c r="B151" s="91"/>
      <c r="C151" s="91"/>
      <c r="D151" s="91"/>
      <c r="E151" s="91"/>
      <c r="F151" s="91"/>
      <c r="G151" s="91"/>
      <c r="H151" s="91"/>
    </row>
    <row r="152" spans="1:8" s="23" customFormat="1" ht="10.5" customHeight="1">
      <c r="A152" s="93"/>
      <c r="B152" s="94"/>
      <c r="C152" s="94"/>
      <c r="D152" s="94"/>
      <c r="E152" s="94"/>
      <c r="F152" s="94"/>
      <c r="G152" s="94"/>
      <c r="H152" s="94"/>
    </row>
    <row r="153" spans="1:8" s="23" customFormat="1" ht="25.5">
      <c r="A153" s="98" t="s">
        <v>18</v>
      </c>
      <c r="B153" s="99"/>
      <c r="C153" s="99"/>
      <c r="D153" s="99"/>
      <c r="E153" s="99"/>
      <c r="F153" s="99"/>
      <c r="G153" s="99"/>
      <c r="H153" s="99"/>
    </row>
    <row r="154" spans="1:8" s="23" customFormat="1" ht="15" customHeight="1">
      <c r="A154" s="84" t="s">
        <v>40</v>
      </c>
      <c r="B154" s="85"/>
      <c r="C154" s="85"/>
      <c r="D154" s="85"/>
      <c r="E154" s="85"/>
      <c r="F154" s="85"/>
      <c r="G154" s="85"/>
      <c r="H154" s="39"/>
    </row>
    <row r="155" spans="1:8" s="23" customFormat="1" ht="2.25" customHeight="1">
      <c r="A155" s="96"/>
      <c r="B155" s="97"/>
      <c r="C155" s="97"/>
      <c r="D155" s="97"/>
      <c r="E155" s="97"/>
      <c r="F155" s="97"/>
      <c r="G155" s="97"/>
      <c r="H155" s="3"/>
    </row>
    <row r="156" spans="1:8" s="23" customFormat="1" ht="15" customHeight="1">
      <c r="A156" s="37"/>
      <c r="B156" s="11"/>
      <c r="C156" s="38"/>
      <c r="D156" s="11"/>
      <c r="E156" s="11"/>
      <c r="F156" s="13"/>
      <c r="G156" s="11"/>
      <c r="H156" s="11"/>
    </row>
    <row r="157" spans="1:8" s="23" customFormat="1" ht="15" customHeight="1">
      <c r="A157" s="37"/>
      <c r="G157" s="11"/>
      <c r="H157" s="11"/>
    </row>
    <row r="158" spans="1:8" s="23" customFormat="1" ht="15" customHeight="1">
      <c r="A158" s="37"/>
      <c r="B158" s="19" t="s">
        <v>83</v>
      </c>
      <c r="C158" s="36" t="s">
        <v>20</v>
      </c>
      <c r="D158" s="19" t="s">
        <v>86</v>
      </c>
      <c r="E158" s="19"/>
      <c r="F158" s="25"/>
      <c r="G158" s="11"/>
      <c r="H158" s="11"/>
    </row>
    <row r="159" spans="1:8" s="23" customFormat="1" ht="15" customHeight="1">
      <c r="A159" s="37"/>
      <c r="C159" s="69"/>
      <c r="F159" s="33"/>
      <c r="G159" s="11"/>
      <c r="H159" s="11"/>
    </row>
    <row r="160" spans="1:8" s="23" customFormat="1" ht="15" customHeight="1">
      <c r="A160" s="37"/>
      <c r="C160" s="69"/>
      <c r="D160" s="23" t="s">
        <v>132</v>
      </c>
      <c r="F160" s="33">
        <v>1000</v>
      </c>
      <c r="G160" s="11"/>
      <c r="H160" s="11"/>
    </row>
    <row r="161" spans="1:8" s="23" customFormat="1" ht="15" customHeight="1">
      <c r="A161" s="37"/>
      <c r="C161" s="69"/>
      <c r="D161" s="23" t="s">
        <v>87</v>
      </c>
      <c r="F161" s="33">
        <v>1128485.7</v>
      </c>
      <c r="G161" s="11"/>
      <c r="H161" s="11"/>
    </row>
    <row r="162" spans="1:8" s="23" customFormat="1" ht="15" customHeight="1">
      <c r="A162" s="37"/>
      <c r="C162" s="69"/>
      <c r="D162" s="23" t="s">
        <v>88</v>
      </c>
      <c r="F162" s="33">
        <v>0</v>
      </c>
      <c r="G162" s="11"/>
      <c r="H162" s="11"/>
    </row>
    <row r="163" spans="1:8" s="23" customFormat="1" ht="15" customHeight="1">
      <c r="A163" s="37"/>
      <c r="C163" s="69"/>
      <c r="D163" s="23" t="s">
        <v>89</v>
      </c>
      <c r="F163" s="33">
        <v>881836.02</v>
      </c>
      <c r="G163" s="11"/>
      <c r="H163" s="11"/>
    </row>
    <row r="164" spans="1:8" s="23" customFormat="1" ht="15" customHeight="1">
      <c r="A164" s="37"/>
      <c r="C164" s="69"/>
      <c r="D164" s="23" t="s">
        <v>90</v>
      </c>
      <c r="F164" s="33">
        <v>12439.23</v>
      </c>
      <c r="G164" s="11"/>
      <c r="H164" s="11"/>
    </row>
    <row r="165" spans="1:8" s="23" customFormat="1" ht="15" customHeight="1">
      <c r="A165" s="37"/>
      <c r="C165" s="69"/>
      <c r="F165" s="33"/>
      <c r="G165" s="11"/>
      <c r="H165" s="11"/>
    </row>
    <row r="166" spans="1:8" s="23" customFormat="1" ht="15" customHeight="1">
      <c r="A166" s="37"/>
      <c r="B166" s="11"/>
      <c r="C166" s="38"/>
      <c r="D166" s="19" t="s">
        <v>25</v>
      </c>
      <c r="E166" s="11"/>
      <c r="F166" s="26">
        <f>SUM(F159:F165)</f>
        <v>2023760.95</v>
      </c>
      <c r="G166" s="11"/>
      <c r="H166" s="11"/>
    </row>
    <row r="167" spans="1:8" s="23" customFormat="1" ht="15" customHeight="1">
      <c r="A167" s="37"/>
      <c r="G167" s="11"/>
      <c r="H167" s="11"/>
    </row>
    <row r="168" spans="1:8" s="23" customFormat="1" ht="15" customHeight="1">
      <c r="A168" s="37"/>
      <c r="D168" s="73" t="s">
        <v>102</v>
      </c>
      <c r="G168" s="11"/>
      <c r="H168" s="11"/>
    </row>
    <row r="169" spans="1:8" s="23" customFormat="1" ht="15" customHeight="1">
      <c r="A169" s="37"/>
      <c r="G169" s="11"/>
      <c r="H169" s="11"/>
    </row>
    <row r="170" spans="1:8" s="23" customFormat="1" ht="15" customHeight="1">
      <c r="A170" s="37"/>
      <c r="G170" s="11"/>
      <c r="H170" s="11"/>
    </row>
    <row r="171" spans="1:8" s="23" customFormat="1" ht="15" customHeight="1">
      <c r="A171" s="37"/>
      <c r="B171" s="19" t="s">
        <v>85</v>
      </c>
      <c r="C171" s="36" t="s">
        <v>20</v>
      </c>
      <c r="D171" s="19" t="s">
        <v>12</v>
      </c>
      <c r="E171" s="11"/>
      <c r="F171" s="13"/>
      <c r="G171" s="11"/>
      <c r="H171" s="11"/>
    </row>
    <row r="172" spans="1:8" s="23" customFormat="1" ht="15" customHeight="1">
      <c r="A172" s="37"/>
      <c r="B172" s="11"/>
      <c r="C172" s="38"/>
      <c r="D172" s="11"/>
      <c r="E172" s="11" t="s">
        <v>97</v>
      </c>
      <c r="F172" s="12" t="s">
        <v>99</v>
      </c>
      <c r="G172" s="11" t="s">
        <v>98</v>
      </c>
      <c r="H172" s="11"/>
    </row>
    <row r="173" spans="1:8" s="23" customFormat="1" ht="15" customHeight="1">
      <c r="A173" s="37"/>
      <c r="B173" s="11"/>
      <c r="C173" s="38"/>
      <c r="D173" s="50" t="s">
        <v>96</v>
      </c>
      <c r="E173" s="11">
        <v>0</v>
      </c>
      <c r="F173" s="12">
        <v>0</v>
      </c>
      <c r="G173" s="11">
        <v>0</v>
      </c>
      <c r="H173" s="11"/>
    </row>
    <row r="174" spans="1:8" s="23" customFormat="1" ht="15" customHeight="1">
      <c r="A174" s="37"/>
      <c r="B174" s="11"/>
      <c r="C174" s="38"/>
      <c r="D174" s="50" t="s">
        <v>100</v>
      </c>
      <c r="E174" s="11">
        <v>1400830.2</v>
      </c>
      <c r="F174" s="12">
        <f>'Regnskap og Balanse Bøler Baske'!E40</f>
        <v>382814.38000000012</v>
      </c>
      <c r="G174" s="11">
        <f>SUM(E174:F174)</f>
        <v>1783644.58</v>
      </c>
      <c r="H174" s="11"/>
    </row>
    <row r="175" spans="1:8" s="23" customFormat="1" ht="15" customHeight="1">
      <c r="A175" s="37"/>
      <c r="B175" s="11"/>
      <c r="C175" s="38"/>
      <c r="D175" s="77" t="s">
        <v>101</v>
      </c>
      <c r="E175" s="37">
        <f>SUM(E173:E174)</f>
        <v>1400830.2</v>
      </c>
      <c r="F175" s="37">
        <f t="shared" ref="F175" si="0">SUM(F173:F174)</f>
        <v>382814.38000000012</v>
      </c>
      <c r="G175" s="37">
        <f t="shared" ref="G175" si="1">SUM(G173:G174)</f>
        <v>1783644.58</v>
      </c>
      <c r="H175" s="11"/>
    </row>
    <row r="176" spans="1:8" s="23" customFormat="1" ht="15" customHeight="1">
      <c r="A176" s="37"/>
      <c r="B176" s="26"/>
      <c r="C176" s="36"/>
      <c r="D176" s="29"/>
      <c r="E176" s="40"/>
      <c r="G176" s="11"/>
      <c r="H176" s="11"/>
    </row>
    <row r="177" spans="1:8" s="23" customFormat="1" ht="15" customHeight="1">
      <c r="A177" s="37"/>
      <c r="B177" s="71"/>
      <c r="C177" s="72"/>
      <c r="E177" s="74"/>
      <c r="F177" s="75"/>
      <c r="G177" s="11"/>
      <c r="H177" s="11"/>
    </row>
    <row r="178" spans="1:8" s="23" customFormat="1" ht="15" customHeight="1">
      <c r="A178" s="37"/>
      <c r="G178" s="11"/>
      <c r="H178" s="11"/>
    </row>
    <row r="179" spans="1:8" s="23" customFormat="1" ht="15" customHeight="1">
      <c r="A179" s="37"/>
      <c r="G179" s="11"/>
      <c r="H179" s="11"/>
    </row>
    <row r="180" spans="1:8" s="23" customFormat="1" ht="15" customHeight="1">
      <c r="A180" s="37"/>
      <c r="B180" s="19" t="s">
        <v>91</v>
      </c>
      <c r="C180" s="36" t="s">
        <v>20</v>
      </c>
      <c r="D180" s="19" t="s">
        <v>122</v>
      </c>
      <c r="E180" s="11"/>
      <c r="F180" s="75"/>
      <c r="G180" s="11"/>
      <c r="H180" s="11"/>
    </row>
    <row r="181" spans="1:8" s="23" customFormat="1" ht="15" customHeight="1">
      <c r="A181" s="70"/>
      <c r="B181" s="11"/>
      <c r="C181" s="38"/>
      <c r="D181" s="81"/>
      <c r="E181" s="11"/>
      <c r="H181" s="11"/>
    </row>
    <row r="182" spans="1:8" s="23" customFormat="1" ht="15" customHeight="1">
      <c r="A182" s="70"/>
      <c r="B182" s="11"/>
      <c r="C182" s="38"/>
      <c r="D182" s="50" t="s">
        <v>123</v>
      </c>
      <c r="F182" s="22">
        <v>0</v>
      </c>
      <c r="H182" s="11"/>
    </row>
    <row r="183" spans="1:8" s="23" customFormat="1" ht="15" customHeight="1">
      <c r="A183" s="70"/>
      <c r="B183" s="11"/>
      <c r="C183" s="38"/>
      <c r="D183" s="50" t="s">
        <v>124</v>
      </c>
      <c r="F183" s="22">
        <v>1750</v>
      </c>
      <c r="H183" s="11"/>
    </row>
    <row r="184" spans="1:8" s="23" customFormat="1" ht="15" customHeight="1">
      <c r="A184" s="70"/>
      <c r="B184" s="11"/>
      <c r="C184" s="38"/>
      <c r="D184" s="50" t="s">
        <v>125</v>
      </c>
      <c r="F184" s="22">
        <v>3179.69</v>
      </c>
      <c r="H184" s="11"/>
    </row>
    <row r="185" spans="1:8" s="23" customFormat="1" ht="15" customHeight="1">
      <c r="A185" s="37"/>
      <c r="B185" s="11"/>
      <c r="C185" s="38"/>
      <c r="D185" s="50" t="s">
        <v>134</v>
      </c>
      <c r="F185" s="22">
        <v>20824.62</v>
      </c>
      <c r="H185" s="11"/>
    </row>
    <row r="186" spans="1:8" s="23" customFormat="1" ht="15" customHeight="1">
      <c r="A186" s="37"/>
      <c r="B186" s="11"/>
      <c r="C186" s="38"/>
      <c r="D186" s="50" t="s">
        <v>133</v>
      </c>
      <c r="F186" s="22">
        <v>2936.28</v>
      </c>
      <c r="H186" s="11"/>
    </row>
    <row r="187" spans="1:8" s="23" customFormat="1" ht="15" customHeight="1">
      <c r="A187" s="37"/>
      <c r="B187" s="11"/>
      <c r="C187" s="38"/>
      <c r="D187" s="50" t="s">
        <v>140</v>
      </c>
      <c r="F187" s="22">
        <v>85000</v>
      </c>
      <c r="H187" s="11"/>
    </row>
    <row r="188" spans="1:8" s="23" customFormat="1" ht="15" customHeight="1">
      <c r="A188" s="37"/>
      <c r="B188" s="11"/>
      <c r="C188" s="38"/>
      <c r="D188" s="50"/>
      <c r="H188" s="11"/>
    </row>
    <row r="189" spans="1:8" s="23" customFormat="1" ht="15" customHeight="1">
      <c r="A189" s="37"/>
      <c r="B189" s="11"/>
      <c r="C189" s="38"/>
      <c r="D189" s="77" t="s">
        <v>126</v>
      </c>
      <c r="F189" s="19">
        <f>SUM(F182:F187)</f>
        <v>113690.59</v>
      </c>
      <c r="G189" s="11"/>
      <c r="H189" s="11"/>
    </row>
    <row r="190" spans="1:8" s="23" customFormat="1" ht="15" customHeight="1">
      <c r="A190" s="37"/>
      <c r="B190" s="11"/>
      <c r="C190" s="38"/>
      <c r="D190" s="81"/>
      <c r="E190" s="11"/>
      <c r="F190" s="13"/>
      <c r="G190" s="11"/>
      <c r="H190" s="11"/>
    </row>
    <row r="191" spans="1:8" s="23" customFormat="1" ht="15" customHeight="1">
      <c r="A191" s="37"/>
      <c r="B191" s="11"/>
      <c r="C191" s="38"/>
      <c r="D191" s="81"/>
      <c r="E191" s="11"/>
      <c r="F191" s="13"/>
      <c r="G191" s="11"/>
      <c r="H191" s="11"/>
    </row>
    <row r="192" spans="1:8" s="23" customFormat="1" ht="15" customHeight="1">
      <c r="A192" s="37"/>
      <c r="B192" s="11"/>
      <c r="C192" s="38"/>
      <c r="D192" s="81"/>
      <c r="E192" s="11"/>
      <c r="F192" s="13"/>
      <c r="G192" s="11"/>
      <c r="H192" s="11"/>
    </row>
    <row r="193" spans="1:8" s="23" customFormat="1" ht="15" customHeight="1">
      <c r="A193" s="37"/>
      <c r="F193" s="13"/>
      <c r="G193" s="11"/>
      <c r="H193" s="11"/>
    </row>
    <row r="194" spans="1:8" s="23" customFormat="1" ht="15" customHeight="1">
      <c r="A194" s="37"/>
      <c r="F194" s="13"/>
      <c r="G194" s="11"/>
      <c r="H194" s="11"/>
    </row>
    <row r="195" spans="1:8" s="23" customFormat="1" ht="15" customHeight="1">
      <c r="A195" s="37"/>
      <c r="F195" s="13"/>
      <c r="G195" s="11"/>
      <c r="H195" s="11"/>
    </row>
    <row r="196" spans="1:8" s="23" customFormat="1" ht="15" customHeight="1">
      <c r="A196" s="37"/>
      <c r="F196" s="13"/>
      <c r="G196" s="11"/>
      <c r="H196" s="11"/>
    </row>
    <row r="197" spans="1:8" s="23" customFormat="1" ht="15" customHeight="1">
      <c r="A197" s="37"/>
      <c r="F197" s="13"/>
      <c r="G197" s="11"/>
      <c r="H197" s="11"/>
    </row>
    <row r="198" spans="1:8" s="23" customFormat="1" ht="15" customHeight="1">
      <c r="A198" s="37"/>
      <c r="F198" s="13"/>
      <c r="G198" s="11"/>
      <c r="H198" s="11"/>
    </row>
    <row r="199" spans="1:8" s="23" customFormat="1" ht="15" customHeight="1">
      <c r="A199" s="37"/>
      <c r="F199" s="13"/>
      <c r="G199" s="11"/>
      <c r="H199" s="11"/>
    </row>
    <row r="200" spans="1:8" s="23" customFormat="1" ht="15" customHeight="1">
      <c r="H200" s="11"/>
    </row>
    <row r="201" spans="1:8" s="23" customFormat="1" ht="3.75" customHeight="1">
      <c r="A201" s="90" t="s">
        <v>40</v>
      </c>
      <c r="B201" s="91"/>
      <c r="C201" s="91"/>
      <c r="D201" s="91"/>
      <c r="E201" s="91"/>
      <c r="F201" s="91"/>
      <c r="G201" s="91"/>
      <c r="H201" s="91"/>
    </row>
    <row r="202" spans="1:8" s="15" customFormat="1" ht="11.25" customHeight="1">
      <c r="A202" s="93"/>
      <c r="B202" s="94"/>
      <c r="C202" s="94"/>
      <c r="D202" s="94"/>
      <c r="E202" s="94"/>
      <c r="F202" s="94"/>
      <c r="G202" s="94"/>
      <c r="H202" s="94"/>
    </row>
    <row r="203" spans="1:8" s="15" customFormat="1" ht="3.75" customHeight="1">
      <c r="A203" s="51"/>
      <c r="B203" s="51"/>
      <c r="C203" s="52"/>
      <c r="D203" s="51"/>
      <c r="E203" s="51"/>
      <c r="F203" s="53"/>
      <c r="G203" s="51"/>
      <c r="H203" s="51"/>
    </row>
    <row r="204" spans="1:8" s="15" customFormat="1">
      <c r="A204" s="1"/>
      <c r="B204" s="1"/>
      <c r="C204" s="41"/>
      <c r="D204" s="1"/>
      <c r="E204" s="1"/>
      <c r="F204" s="42"/>
      <c r="G204" s="1"/>
      <c r="H204" s="1"/>
    </row>
    <row r="205" spans="1:8" s="15" customFormat="1">
      <c r="A205" s="1"/>
      <c r="B205" s="1"/>
      <c r="C205" s="41"/>
      <c r="D205" s="1"/>
      <c r="E205" s="1"/>
      <c r="F205" s="42"/>
      <c r="G205" s="1"/>
      <c r="H205" s="1"/>
    </row>
    <row r="206" spans="1:8" s="15" customFormat="1">
      <c r="A206" s="1"/>
      <c r="B206" s="1"/>
      <c r="C206" s="41"/>
      <c r="D206" s="1"/>
      <c r="E206" s="1"/>
      <c r="F206" s="42"/>
      <c r="G206" s="1"/>
      <c r="H206" s="1"/>
    </row>
    <row r="207" spans="1:8" s="15" customFormat="1">
      <c r="A207" s="14"/>
      <c r="B207" s="14"/>
      <c r="C207" s="54"/>
      <c r="D207" s="18"/>
      <c r="E207" s="55"/>
      <c r="F207" s="56"/>
      <c r="G207" s="18"/>
      <c r="H207" s="18"/>
    </row>
    <row r="208" spans="1:8" s="15" customFormat="1">
      <c r="A208" s="10"/>
      <c r="B208" s="1"/>
      <c r="C208" s="57"/>
      <c r="D208" s="55"/>
      <c r="E208" s="55"/>
      <c r="F208" s="56"/>
      <c r="G208" s="21"/>
      <c r="H208" s="21"/>
    </row>
    <row r="209" spans="1:8" s="15" customFormat="1" ht="3" customHeight="1">
      <c r="A209" s="10"/>
      <c r="B209" s="1"/>
      <c r="C209" s="57"/>
      <c r="D209" s="58"/>
      <c r="E209" s="55"/>
      <c r="F209" s="48"/>
      <c r="G209" s="43"/>
      <c r="H209" s="21"/>
    </row>
    <row r="210" spans="1:8" ht="14.25" customHeight="1">
      <c r="A210" s="10"/>
      <c r="C210" s="57"/>
      <c r="D210" s="58"/>
      <c r="E210" s="55"/>
      <c r="F210" s="48"/>
      <c r="G210" s="43"/>
      <c r="H210" s="21"/>
    </row>
    <row r="211" spans="1:8" ht="3.75" customHeight="1">
      <c r="A211" s="10"/>
      <c r="C211" s="57"/>
      <c r="D211" s="58"/>
      <c r="E211" s="55"/>
      <c r="F211" s="48"/>
      <c r="G211" s="43"/>
      <c r="H211" s="21"/>
    </row>
    <row r="212" spans="1:8">
      <c r="A212" s="10"/>
      <c r="C212" s="57"/>
      <c r="D212" s="58"/>
      <c r="E212" s="55"/>
      <c r="F212" s="48"/>
      <c r="G212" s="43"/>
      <c r="H212" s="21"/>
    </row>
    <row r="213" spans="1:8">
      <c r="A213" s="10"/>
      <c r="C213" s="57"/>
      <c r="D213" s="55"/>
      <c r="E213" s="55"/>
      <c r="F213" s="56"/>
      <c r="G213" s="43"/>
      <c r="H213" s="21"/>
    </row>
    <row r="214" spans="1:8">
      <c r="A214" s="10"/>
      <c r="B214" s="9"/>
      <c r="C214" s="34"/>
      <c r="D214" s="58"/>
      <c r="E214" s="15"/>
      <c r="F214" s="44"/>
      <c r="G214" s="43"/>
      <c r="H214" s="21"/>
    </row>
    <row r="215" spans="1:8" s="15" customFormat="1">
      <c r="A215" s="10"/>
      <c r="B215" s="9"/>
      <c r="C215" s="34"/>
      <c r="D215" s="58"/>
      <c r="F215" s="44"/>
      <c r="G215" s="43"/>
      <c r="H215" s="21"/>
    </row>
    <row r="216" spans="1:8" s="15" customFormat="1" ht="15.75">
      <c r="A216" s="10"/>
      <c r="B216" s="9"/>
      <c r="C216" s="34"/>
      <c r="D216" s="18"/>
      <c r="E216" s="59"/>
      <c r="F216" s="60"/>
      <c r="G216" s="45"/>
      <c r="H216" s="21"/>
    </row>
    <row r="217" spans="1:8" s="15" customFormat="1" ht="18" customHeight="1">
      <c r="A217" s="10"/>
      <c r="B217" s="9"/>
      <c r="C217" s="34"/>
      <c r="D217" s="58"/>
      <c r="E217" s="46"/>
      <c r="F217" s="44"/>
      <c r="G217" s="43"/>
      <c r="H217" s="21"/>
    </row>
    <row r="218" spans="1:8" s="15" customFormat="1" ht="21.75" customHeight="1">
      <c r="A218" s="10"/>
      <c r="B218" s="9"/>
      <c r="C218" s="34"/>
      <c r="D218" s="58"/>
      <c r="E218" s="46"/>
      <c r="F218" s="44"/>
      <c r="G218" s="43"/>
      <c r="H218" s="21"/>
    </row>
    <row r="219" spans="1:8" s="15" customFormat="1">
      <c r="A219" s="10"/>
      <c r="B219" s="9"/>
      <c r="C219" s="34"/>
      <c r="D219" s="58"/>
      <c r="E219" s="46"/>
      <c r="F219" s="44"/>
      <c r="G219" s="43"/>
      <c r="H219" s="21"/>
    </row>
    <row r="220" spans="1:8" s="15" customFormat="1">
      <c r="A220" s="10"/>
      <c r="B220" s="9"/>
      <c r="C220" s="34"/>
      <c r="D220" s="58"/>
      <c r="E220" s="47"/>
      <c r="F220" s="48"/>
      <c r="G220" s="21"/>
      <c r="H220" s="21"/>
    </row>
    <row r="221" spans="1:8" s="15" customFormat="1">
      <c r="A221" s="10"/>
      <c r="B221" s="9"/>
      <c r="C221" s="34"/>
      <c r="E221" s="47"/>
      <c r="F221" s="48"/>
      <c r="G221" s="21"/>
      <c r="H221" s="21"/>
    </row>
    <row r="222" spans="1:8" s="15" customFormat="1">
      <c r="A222" s="14"/>
      <c r="B222" s="14"/>
      <c r="C222" s="54"/>
      <c r="D222" s="61"/>
      <c r="E222" s="46"/>
      <c r="F222" s="49"/>
      <c r="G222" s="18"/>
      <c r="H222" s="18"/>
    </row>
    <row r="223" spans="1:8" s="15" customFormat="1">
      <c r="A223" s="10"/>
      <c r="B223" s="1"/>
      <c r="C223" s="57"/>
      <c r="D223" s="61"/>
      <c r="E223" s="46"/>
      <c r="F223" s="49"/>
      <c r="G223" s="21"/>
      <c r="H223" s="21"/>
    </row>
    <row r="224" spans="1:8" s="15" customFormat="1" ht="21" customHeight="1">
      <c r="A224" s="10"/>
      <c r="B224" s="1"/>
      <c r="C224" s="57"/>
      <c r="D224" s="61"/>
      <c r="E224" s="46"/>
      <c r="F224" s="49"/>
      <c r="G224" s="21"/>
      <c r="H224" s="21"/>
    </row>
    <row r="225" spans="1:8" s="15" customFormat="1">
      <c r="A225" s="1"/>
      <c r="B225" s="1"/>
      <c r="C225" s="41"/>
      <c r="D225" s="1"/>
      <c r="E225" s="1"/>
      <c r="F225" s="42"/>
      <c r="G225" s="1"/>
      <c r="H225" s="1"/>
    </row>
    <row r="226" spans="1:8" s="15" customFormat="1">
      <c r="A226" s="1"/>
      <c r="B226" s="1"/>
      <c r="C226" s="41"/>
      <c r="D226" s="1"/>
      <c r="E226" s="1"/>
      <c r="F226" s="42"/>
      <c r="G226" s="1"/>
      <c r="H226" s="1"/>
    </row>
    <row r="227" spans="1:8" s="15" customFormat="1">
      <c r="A227" s="1"/>
      <c r="B227" s="1"/>
      <c r="C227" s="41"/>
      <c r="D227" s="1"/>
      <c r="E227" s="1"/>
      <c r="F227" s="42"/>
      <c r="G227" s="1"/>
      <c r="H227" s="1"/>
    </row>
    <row r="228" spans="1:8" s="15" customFormat="1">
      <c r="A228" s="1"/>
      <c r="B228" s="1"/>
      <c r="C228" s="41"/>
      <c r="D228" s="1"/>
      <c r="E228" s="1"/>
      <c r="F228" s="42"/>
      <c r="G228" s="1"/>
      <c r="H228" s="1"/>
    </row>
    <row r="229" spans="1:8" s="15" customFormat="1">
      <c r="A229" s="1"/>
      <c r="B229" s="1"/>
      <c r="C229" s="41"/>
      <c r="D229" s="1"/>
      <c r="E229" s="1"/>
      <c r="F229" s="42"/>
      <c r="G229" s="1"/>
      <c r="H229" s="1"/>
    </row>
    <row r="230" spans="1:8" s="15" customFormat="1" ht="21" customHeight="1">
      <c r="A230" s="1"/>
      <c r="B230" s="1"/>
      <c r="C230" s="41"/>
      <c r="D230" s="1"/>
      <c r="E230" s="1"/>
      <c r="F230" s="42"/>
      <c r="G230" s="1"/>
      <c r="H230" s="1"/>
    </row>
    <row r="231" spans="1:8" s="15" customFormat="1">
      <c r="A231" s="1"/>
      <c r="B231" s="1"/>
      <c r="C231" s="41"/>
      <c r="D231" s="1"/>
      <c r="E231" s="1"/>
      <c r="F231" s="42"/>
      <c r="G231" s="1"/>
      <c r="H231" s="1"/>
    </row>
    <row r="232" spans="1:8" s="15" customFormat="1">
      <c r="A232" s="1"/>
      <c r="B232" s="1"/>
      <c r="C232" s="41"/>
      <c r="D232" s="1"/>
      <c r="E232" s="1"/>
      <c r="F232" s="42"/>
      <c r="G232" s="1"/>
      <c r="H232" s="1"/>
    </row>
  </sheetData>
  <mergeCells count="16">
    <mergeCell ref="A201:H202"/>
    <mergeCell ref="A1:H1"/>
    <mergeCell ref="A2:H2"/>
    <mergeCell ref="A100:H100"/>
    <mergeCell ref="A101:G101"/>
    <mergeCell ref="A51:H51"/>
    <mergeCell ref="A52:G52"/>
    <mergeCell ref="A49:H50"/>
    <mergeCell ref="A98:H99"/>
    <mergeCell ref="A3:G3"/>
    <mergeCell ref="A53:G53"/>
    <mergeCell ref="A102:G102"/>
    <mergeCell ref="A153:H153"/>
    <mergeCell ref="A154:G154"/>
    <mergeCell ref="A155:G155"/>
    <mergeCell ref="A151:H152"/>
  </mergeCells>
  <phoneticPr fontId="0" type="noConversion"/>
  <pageMargins left="0.82677165354330717" right="0.7" top="0.54" bottom="0.45" header="0.5" footer="0.41"/>
  <pageSetup paperSize="9" scale="94" orientation="portrait" r:id="rId1"/>
  <headerFooter alignWithMargins="0"/>
  <rowBreaks count="2" manualBreakCount="2">
    <brk id="50" max="16383" man="1"/>
    <brk id="9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aff1f04-7bf3-42a8-9e5f-812768886a2f" xsi:nil="true"/>
    <lcf76f155ced4ddcb4097134ff3c332f xmlns="925fc75e-4fe0-48f8-8282-da7796a9e0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2B06B7FD756D46AC92A92B123EFA8F" ma:contentTypeVersion="13" ma:contentTypeDescription="Opprett et nytt dokument." ma:contentTypeScope="" ma:versionID="d50b82eba213999ca6f2ab1a4985bb01">
  <xsd:schema xmlns:xsd="http://www.w3.org/2001/XMLSchema" xmlns:xs="http://www.w3.org/2001/XMLSchema" xmlns:p="http://schemas.microsoft.com/office/2006/metadata/properties" xmlns:ns1="http://schemas.microsoft.com/sharepoint/v3" xmlns:ns2="925fc75e-4fe0-48f8-8282-da7796a9e088" xmlns:ns3="caff1f04-7bf3-42a8-9e5f-812768886a2f" targetNamespace="http://schemas.microsoft.com/office/2006/metadata/properties" ma:root="true" ma:fieldsID="a95532b9273afc3902a034c8a54215b8" ns1:_="" ns2:_="" ns3:_="">
    <xsd:import namespace="http://schemas.microsoft.com/sharepoint/v3"/>
    <xsd:import namespace="925fc75e-4fe0-48f8-8282-da7796a9e088"/>
    <xsd:import namespace="caff1f04-7bf3-42a8-9e5f-812768886a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fc75e-4fe0-48f8-8282-da7796a9e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b713f18c-713e-4b82-99e6-6470c9ae11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f1f04-7bf3-42a8-9e5f-812768886a2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3911c15-9c4c-432d-9e8b-4e0e1715b1a9}" ma:internalName="TaxCatchAll" ma:showField="CatchAllData" ma:web="caff1f04-7bf3-42a8-9e5f-812768886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183D2C-ABDB-48C3-B3FB-71634120CF0E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caff1f04-7bf3-42a8-9e5f-812768886a2f"/>
    <ds:schemaRef ds:uri="925fc75e-4fe0-48f8-8282-da7796a9e088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DC42D7-D7C1-4B56-A99A-2DF30E019F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BDBFB-1EA3-49F4-8876-C929FCA25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5fc75e-4fe0-48f8-8282-da7796a9e088"/>
    <ds:schemaRef ds:uri="caff1f04-7bf3-42a8-9e5f-812768886a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Regnskap og Balanse Bøler Baske</vt:lpstr>
      <vt:lpstr>Noter Bøler Basket</vt:lpstr>
      <vt:lpstr>'Noter Bøler Basket'!Print_Area</vt:lpstr>
      <vt:lpstr>'Regnskap og Balanse Bøler Baske'!Print_Area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Steinar</dc:creator>
  <cp:lastModifiedBy>Maria Grimstad de Perlinghi</cp:lastModifiedBy>
  <cp:lastPrinted>2024-02-22T13:41:11Z</cp:lastPrinted>
  <dcterms:created xsi:type="dcterms:W3CDTF">2005-06-01T15:37:27Z</dcterms:created>
  <dcterms:modified xsi:type="dcterms:W3CDTF">2026-03-14T20:55:46Z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0x010100312B06B7FD756D46AC92A92B123EFA8F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