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clsa\Desktop\"/>
    </mc:Choice>
  </mc:AlternateContent>
  <xr:revisionPtr revIDLastSave="0" documentId="8_{CE8582BF-DE9B-45E7-8856-E8FA2F3F67F2}" xr6:coauthVersionLast="36" xr6:coauthVersionMax="36" xr10:uidLastSave="{00000000-0000-0000-0000-000000000000}"/>
  <bookViews>
    <workbookView xWindow="0" yWindow="0" windowWidth="21570" windowHeight="7980" tabRatio="500" activeTab="15" xr2:uid="{00000000-000D-0000-FFFF-FFFF00000000}"/>
  </bookViews>
  <sheets>
    <sheet name="Bogf18_19" sheetId="1" r:id="rId1"/>
    <sheet name="Resopgør18_19" sheetId="2" r:id="rId2"/>
    <sheet name="Bal18_19" sheetId="3" r:id="rId3"/>
    <sheet name="Bogf19_20" sheetId="4" r:id="rId4"/>
    <sheet name="Resopgør19_20" sheetId="5" r:id="rId5"/>
    <sheet name="Ark1" sheetId="6" r:id="rId6"/>
    <sheet name="Bal19_20" sheetId="7" r:id="rId7"/>
    <sheet name="Bogf20_21" sheetId="8" r:id="rId8"/>
    <sheet name="Bal20_21" sheetId="9" r:id="rId9"/>
    <sheet name="Resopgr20_21" sheetId="10" r:id="rId10"/>
    <sheet name="Bogf21_22" sheetId="11" r:id="rId11"/>
    <sheet name="Resopg21_22" sheetId="12" r:id="rId12"/>
    <sheet name="Bal21_22" sheetId="13" r:id="rId13"/>
    <sheet name="Bogføring22_23" sheetId="14" r:id="rId14"/>
    <sheet name="Resopgørelse22_23" sheetId="15" r:id="rId15"/>
    <sheet name="Balance22_23" sheetId="16" r:id="rId16"/>
  </sheets>
  <externalReferences>
    <externalReference r:id="rId17"/>
  </externalReferenc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9" i="16" l="1"/>
  <c r="G37" i="16" s="1"/>
  <c r="G39" i="16" s="1"/>
  <c r="F37" i="16" s="1"/>
  <c r="F39" i="16" s="1"/>
  <c r="E39" i="16"/>
  <c r="D39" i="16"/>
  <c r="C39" i="16"/>
  <c r="B39" i="16"/>
  <c r="F33" i="16"/>
  <c r="E33" i="16"/>
  <c r="C33" i="16"/>
  <c r="B33" i="16"/>
  <c r="H26" i="16"/>
  <c r="H41" i="16" s="1"/>
  <c r="G26" i="16"/>
  <c r="F23" i="16"/>
  <c r="F22" i="16"/>
  <c r="H16" i="16"/>
  <c r="H14" i="16"/>
  <c r="G14" i="16"/>
  <c r="G16" i="16" s="1"/>
  <c r="F13" i="16"/>
  <c r="E13" i="16" s="1"/>
  <c r="C8" i="16"/>
  <c r="B8" i="16"/>
  <c r="F7" i="16"/>
  <c r="L38" i="15"/>
  <c r="H38" i="15"/>
  <c r="H36" i="15"/>
  <c r="F31" i="15"/>
  <c r="B30" i="15"/>
  <c r="B33" i="15" s="1"/>
  <c r="L27" i="15"/>
  <c r="J25" i="15"/>
  <c r="H25" i="15"/>
  <c r="H24" i="15"/>
  <c r="D23" i="15"/>
  <c r="L20" i="15"/>
  <c r="D19" i="15"/>
  <c r="B19" i="15"/>
  <c r="F18" i="15"/>
  <c r="B18" i="15"/>
  <c r="D17" i="15"/>
  <c r="D20" i="15" s="1"/>
  <c r="B17" i="15"/>
  <c r="B20" i="15" s="1"/>
  <c r="L11" i="15"/>
  <c r="L42" i="15" s="1"/>
  <c r="D10" i="15"/>
  <c r="B9" i="15"/>
  <c r="Y145" i="14"/>
  <c r="Y144" i="14"/>
  <c r="Y143" i="14"/>
  <c r="Y142" i="14"/>
  <c r="Y141" i="14"/>
  <c r="Y140" i="14"/>
  <c r="Y139" i="14"/>
  <c r="Y138" i="14"/>
  <c r="Y137" i="14"/>
  <c r="Y136" i="14"/>
  <c r="C136" i="14"/>
  <c r="B24" i="16" s="1"/>
  <c r="Y135" i="14"/>
  <c r="Y134" i="14"/>
  <c r="Y132" i="14"/>
  <c r="Y131" i="14"/>
  <c r="E130" i="14"/>
  <c r="B8" i="15" s="1"/>
  <c r="W129" i="14"/>
  <c r="B7" i="16" s="1"/>
  <c r="U129" i="14"/>
  <c r="B36" i="15" s="1"/>
  <c r="B38" i="15" s="1"/>
  <c r="S129" i="14"/>
  <c r="B31" i="15" s="1"/>
  <c r="R129" i="14"/>
  <c r="P129" i="14"/>
  <c r="B26" i="15" s="1"/>
  <c r="O129" i="14"/>
  <c r="B25" i="15" s="1"/>
  <c r="N129" i="14"/>
  <c r="B24" i="15" s="1"/>
  <c r="M129" i="14"/>
  <c r="B23" i="15" s="1"/>
  <c r="B27" i="15" s="1"/>
  <c r="K129" i="14"/>
  <c r="J129" i="14"/>
  <c r="I129" i="14"/>
  <c r="I133" i="14" s="1"/>
  <c r="Y133" i="14" s="1"/>
  <c r="G129" i="14"/>
  <c r="B10" i="15" s="1"/>
  <c r="F129" i="14"/>
  <c r="E129" i="14"/>
  <c r="Y128" i="14"/>
  <c r="Y127" i="14"/>
  <c r="Y126" i="14"/>
  <c r="Y125" i="14"/>
  <c r="Y124" i="14"/>
  <c r="Y123" i="14"/>
  <c r="Y122" i="14"/>
  <c r="Y121" i="14"/>
  <c r="Y120" i="14"/>
  <c r="Y118" i="14"/>
  <c r="Y117" i="14"/>
  <c r="Y116" i="14"/>
  <c r="Y115" i="14"/>
  <c r="Y114" i="14"/>
  <c r="Y113" i="14"/>
  <c r="Y112" i="14"/>
  <c r="Y111" i="14"/>
  <c r="Y110" i="14"/>
  <c r="Y109" i="14"/>
  <c r="Y108" i="14"/>
  <c r="Y107" i="14"/>
  <c r="Y106" i="14"/>
  <c r="Y105" i="14"/>
  <c r="Y104" i="14"/>
  <c r="Y103" i="14"/>
  <c r="Y102" i="14"/>
  <c r="Y101" i="14"/>
  <c r="Y100" i="14"/>
  <c r="Y99" i="14"/>
  <c r="Y98" i="14"/>
  <c r="Y97" i="14"/>
  <c r="Y96" i="14"/>
  <c r="Y95" i="14"/>
  <c r="Y94" i="14"/>
  <c r="Y93" i="14"/>
  <c r="Y92" i="14"/>
  <c r="Y91" i="14"/>
  <c r="Y90" i="14"/>
  <c r="Y89" i="14"/>
  <c r="Y88" i="14"/>
  <c r="Y87" i="14"/>
  <c r="Y86" i="14"/>
  <c r="Y85" i="14"/>
  <c r="Y84" i="14"/>
  <c r="Y83" i="14"/>
  <c r="Y82" i="14"/>
  <c r="Y81" i="14"/>
  <c r="Y80" i="14"/>
  <c r="Y79" i="14"/>
  <c r="Y78" i="14"/>
  <c r="Y77" i="14"/>
  <c r="Y76" i="14"/>
  <c r="Y75" i="14"/>
  <c r="Y74" i="14"/>
  <c r="Y73" i="14"/>
  <c r="Y72" i="14"/>
  <c r="Y71" i="14"/>
  <c r="Y70" i="14"/>
  <c r="Y69" i="14"/>
  <c r="Y68" i="14"/>
  <c r="Y67" i="14"/>
  <c r="Y66" i="14"/>
  <c r="Y65" i="14"/>
  <c r="Y64" i="14"/>
  <c r="Y63" i="14"/>
  <c r="Y62" i="14"/>
  <c r="Y61" i="14"/>
  <c r="Y60" i="14"/>
  <c r="Y59" i="14"/>
  <c r="Y58" i="14"/>
  <c r="Y57" i="14"/>
  <c r="Y56" i="14"/>
  <c r="Y55" i="14"/>
  <c r="Y54" i="14"/>
  <c r="Y53" i="14"/>
  <c r="Y52" i="14"/>
  <c r="Y51" i="14"/>
  <c r="Y50" i="14"/>
  <c r="Y49" i="14"/>
  <c r="Y48" i="14"/>
  <c r="Y47" i="14"/>
  <c r="Y46" i="14"/>
  <c r="Y45" i="14"/>
  <c r="Y44" i="14"/>
  <c r="Y43" i="14"/>
  <c r="Y42" i="14"/>
  <c r="Y41" i="14"/>
  <c r="Y40" i="14"/>
  <c r="Y39" i="14"/>
  <c r="Y38" i="14"/>
  <c r="Y37" i="14"/>
  <c r="Y36" i="14"/>
  <c r="Y35" i="14"/>
  <c r="Y34" i="14"/>
  <c r="Y33" i="14"/>
  <c r="Y32" i="14"/>
  <c r="Y31" i="14"/>
  <c r="Y30" i="14"/>
  <c r="Y29" i="14"/>
  <c r="Y28" i="14"/>
  <c r="Y27" i="14"/>
  <c r="Y26" i="14"/>
  <c r="Y25" i="14"/>
  <c r="Y24" i="14"/>
  <c r="Y23" i="14"/>
  <c r="Y22" i="14"/>
  <c r="Y21" i="14"/>
  <c r="Y20" i="14"/>
  <c r="Y19" i="14"/>
  <c r="Y18" i="14"/>
  <c r="Y17" i="14"/>
  <c r="Y16" i="14"/>
  <c r="Y15" i="14"/>
  <c r="Y14" i="14"/>
  <c r="Y13" i="14"/>
  <c r="Y12" i="14"/>
  <c r="Y11" i="14"/>
  <c r="Y10" i="14"/>
  <c r="Y9" i="14"/>
  <c r="Y8" i="14"/>
  <c r="Y7" i="14"/>
  <c r="Y6" i="14"/>
  <c r="Y5" i="14"/>
  <c r="Y4" i="14"/>
  <c r="D3" i="14"/>
  <c r="D119" i="14" s="1"/>
  <c r="Y119" i="14" s="1"/>
  <c r="G41" i="13"/>
  <c r="G39" i="13"/>
  <c r="D39" i="13"/>
  <c r="C39" i="13"/>
  <c r="B39" i="13"/>
  <c r="F37" i="13"/>
  <c r="F39" i="13" s="1"/>
  <c r="E33" i="13"/>
  <c r="D33" i="13"/>
  <c r="B33" i="13"/>
  <c r="C32" i="13"/>
  <c r="C33" i="13" s="1"/>
  <c r="G26" i="13"/>
  <c r="F26" i="13"/>
  <c r="E22" i="13" s="1"/>
  <c r="E23" i="13"/>
  <c r="F16" i="13"/>
  <c r="G14" i="13"/>
  <c r="G16" i="13" s="1"/>
  <c r="F14" i="13"/>
  <c r="E14" i="13"/>
  <c r="E13" i="13"/>
  <c r="D13" i="13"/>
  <c r="C13" i="13" s="1"/>
  <c r="E8" i="13"/>
  <c r="E7" i="13"/>
  <c r="E16" i="13" s="1"/>
  <c r="J38" i="12"/>
  <c r="D36" i="12"/>
  <c r="D38" i="12" s="1"/>
  <c r="B36" i="12"/>
  <c r="B38" i="12" s="1"/>
  <c r="H31" i="12"/>
  <c r="D31" i="12"/>
  <c r="D30" i="12"/>
  <c r="D33" i="12" s="1"/>
  <c r="B30" i="12"/>
  <c r="J27" i="12"/>
  <c r="F25" i="12"/>
  <c r="D25" i="12"/>
  <c r="B24" i="12"/>
  <c r="J20" i="12"/>
  <c r="D19" i="12"/>
  <c r="D18" i="12"/>
  <c r="D20" i="12" s="1"/>
  <c r="B17" i="12"/>
  <c r="J11" i="12"/>
  <c r="J42" i="12" s="1"/>
  <c r="D9" i="12"/>
  <c r="B9" i="12"/>
  <c r="N149" i="11"/>
  <c r="N147" i="11"/>
  <c r="I143" i="11"/>
  <c r="U139" i="11"/>
  <c r="D36" i="15" s="1"/>
  <c r="D38" i="15" s="1"/>
  <c r="S139" i="11"/>
  <c r="D31" i="15" s="1"/>
  <c r="R139" i="11"/>
  <c r="D30" i="15" s="1"/>
  <c r="D33" i="15" s="1"/>
  <c r="P139" i="11"/>
  <c r="D26" i="15" s="1"/>
  <c r="O139" i="11"/>
  <c r="B25" i="12" s="1"/>
  <c r="N139" i="11"/>
  <c r="D24" i="15" s="1"/>
  <c r="M139" i="11"/>
  <c r="B23" i="12" s="1"/>
  <c r="K139" i="11"/>
  <c r="B19" i="12" s="1"/>
  <c r="J139" i="11"/>
  <c r="D18" i="15" s="1"/>
  <c r="I139" i="11"/>
  <c r="G139" i="11"/>
  <c r="B10" i="12" s="1"/>
  <c r="F139" i="11"/>
  <c r="D9" i="15" s="1"/>
  <c r="E137" i="11"/>
  <c r="E139" i="11" s="1"/>
  <c r="E140" i="11" s="1"/>
  <c r="D133" i="11"/>
  <c r="B8" i="13" s="1"/>
  <c r="H38" i="10"/>
  <c r="F36" i="10"/>
  <c r="D36" i="10"/>
  <c r="D38" i="10" s="1"/>
  <c r="F31" i="10"/>
  <c r="B31" i="10"/>
  <c r="H27" i="10"/>
  <c r="B26" i="10"/>
  <c r="F23" i="10"/>
  <c r="H20" i="10"/>
  <c r="B18" i="10"/>
  <c r="H11" i="10"/>
  <c r="H42" i="10" s="1"/>
  <c r="B10" i="10"/>
  <c r="F39" i="9"/>
  <c r="F41" i="9" s="1"/>
  <c r="C39" i="9"/>
  <c r="B39" i="9"/>
  <c r="E37" i="9"/>
  <c r="E39" i="9" s="1"/>
  <c r="D37" i="9" s="1"/>
  <c r="D39" i="9" s="1"/>
  <c r="D33" i="9"/>
  <c r="C33" i="9"/>
  <c r="B32" i="9"/>
  <c r="B33" i="9" s="1"/>
  <c r="F26" i="9"/>
  <c r="E26" i="9"/>
  <c r="D23" i="9"/>
  <c r="F14" i="9"/>
  <c r="F16" i="9" s="1"/>
  <c r="E14" i="9"/>
  <c r="E16" i="9" s="1"/>
  <c r="D13" i="9"/>
  <c r="D14" i="9" s="1"/>
  <c r="B8" i="9"/>
  <c r="D7" i="9"/>
  <c r="C126" i="8"/>
  <c r="N122" i="8"/>
  <c r="D32" i="16" s="1"/>
  <c r="D33" i="16" s="1"/>
  <c r="E121" i="8"/>
  <c r="D24" i="16" s="1"/>
  <c r="U115" i="8"/>
  <c r="F36" i="15" s="1"/>
  <c r="F38" i="15" s="1"/>
  <c r="R115" i="8"/>
  <c r="F30" i="15" s="1"/>
  <c r="F33" i="15" s="1"/>
  <c r="P115" i="8"/>
  <c r="F26" i="15" s="1"/>
  <c r="O115" i="8"/>
  <c r="B25" i="10" s="1"/>
  <c r="N115" i="8"/>
  <c r="N124" i="8" s="1"/>
  <c r="M115" i="8"/>
  <c r="F23" i="15" s="1"/>
  <c r="K115" i="8"/>
  <c r="B19" i="10" s="1"/>
  <c r="I115" i="8"/>
  <c r="I119" i="8" s="1"/>
  <c r="G115" i="8"/>
  <c r="F10" i="15" s="1"/>
  <c r="F115" i="8"/>
  <c r="F9" i="15" s="1"/>
  <c r="E115" i="8"/>
  <c r="D8" i="12" s="1"/>
  <c r="D112" i="8"/>
  <c r="C8" i="13" s="1"/>
  <c r="E39" i="7"/>
  <c r="D37" i="7" s="1"/>
  <c r="D39" i="7" s="1"/>
  <c r="B39" i="7"/>
  <c r="C33" i="7"/>
  <c r="E26" i="7"/>
  <c r="E41" i="7" s="1"/>
  <c r="D26" i="7"/>
  <c r="C23" i="7"/>
  <c r="C22" i="7"/>
  <c r="E16" i="7"/>
  <c r="E14" i="7"/>
  <c r="D14" i="7"/>
  <c r="D16" i="7" s="1"/>
  <c r="C14" i="7"/>
  <c r="C13" i="7"/>
  <c r="B13" i="7"/>
  <c r="B14" i="7" s="1"/>
  <c r="C7" i="7"/>
  <c r="F37" i="6"/>
  <c r="F38" i="6" s="1"/>
  <c r="F27" i="6"/>
  <c r="B25" i="6"/>
  <c r="F20" i="6"/>
  <c r="D19" i="6"/>
  <c r="F11" i="6"/>
  <c r="F42" i="6" s="1"/>
  <c r="B9" i="6"/>
  <c r="F38" i="5"/>
  <c r="F37" i="5"/>
  <c r="B36" i="5"/>
  <c r="B38" i="5" s="1"/>
  <c r="F27" i="5"/>
  <c r="D25" i="5"/>
  <c r="B25" i="5"/>
  <c r="D24" i="5"/>
  <c r="F20" i="5"/>
  <c r="D19" i="5"/>
  <c r="F11" i="5"/>
  <c r="F42" i="5" s="1"/>
  <c r="D9" i="5"/>
  <c r="C149" i="4"/>
  <c r="C153" i="4" s="1"/>
  <c r="V147" i="4"/>
  <c r="U147" i="4"/>
  <c r="B36" i="6" s="1"/>
  <c r="B38" i="6" s="1"/>
  <c r="S147" i="4"/>
  <c r="H31" i="15" s="1"/>
  <c r="R147" i="4"/>
  <c r="B30" i="5" s="1"/>
  <c r="P147" i="4"/>
  <c r="B26" i="6" s="1"/>
  <c r="O147" i="4"/>
  <c r="D25" i="10" s="1"/>
  <c r="N147" i="4"/>
  <c r="F24" i="12" s="1"/>
  <c r="M147" i="4"/>
  <c r="B23" i="5" s="1"/>
  <c r="K147" i="4"/>
  <c r="F19" i="12" s="1"/>
  <c r="J147" i="4"/>
  <c r="B18" i="6" s="1"/>
  <c r="I147" i="4"/>
  <c r="G147" i="4"/>
  <c r="H10" i="15" s="1"/>
  <c r="F147" i="4"/>
  <c r="B9" i="5" s="1"/>
  <c r="E143" i="4"/>
  <c r="E147" i="4" s="1"/>
  <c r="E142" i="4"/>
  <c r="D140" i="4"/>
  <c r="D147" i="4" s="1"/>
  <c r="D39" i="3"/>
  <c r="C37" i="3" s="1"/>
  <c r="C39" i="3" s="1"/>
  <c r="B37" i="3" s="1"/>
  <c r="B39" i="3" s="1"/>
  <c r="B33" i="3"/>
  <c r="D26" i="3"/>
  <c r="D41" i="3" s="1"/>
  <c r="C26" i="3"/>
  <c r="C41" i="3" s="1"/>
  <c r="B23" i="3"/>
  <c r="B22" i="3"/>
  <c r="D16" i="3"/>
  <c r="C16" i="3"/>
  <c r="D14" i="3"/>
  <c r="C14" i="3"/>
  <c r="B14" i="3"/>
  <c r="B13" i="3"/>
  <c r="B7" i="3"/>
  <c r="D37" i="2"/>
  <c r="D38" i="2" s="1"/>
  <c r="B31" i="2"/>
  <c r="D27" i="2"/>
  <c r="B24" i="2"/>
  <c r="B23" i="2"/>
  <c r="D20" i="2"/>
  <c r="D11" i="2"/>
  <c r="D42" i="2" s="1"/>
  <c r="B9" i="2"/>
  <c r="E156" i="1"/>
  <c r="E24" i="13" s="1"/>
  <c r="F150" i="1"/>
  <c r="V148" i="1"/>
  <c r="J37" i="15" s="1"/>
  <c r="U148" i="1"/>
  <c r="D36" i="6" s="1"/>
  <c r="S148" i="1"/>
  <c r="D31" i="6" s="1"/>
  <c r="R148" i="1"/>
  <c r="D30" i="5" s="1"/>
  <c r="P148" i="1"/>
  <c r="F26" i="10" s="1"/>
  <c r="O148" i="1"/>
  <c r="D25" i="6" s="1"/>
  <c r="N148" i="1"/>
  <c r="J24" i="15" s="1"/>
  <c r="M148" i="1"/>
  <c r="D23" i="5" s="1"/>
  <c r="K148" i="1"/>
  <c r="H19" i="12" s="1"/>
  <c r="J148" i="1"/>
  <c r="D18" i="6" s="1"/>
  <c r="D20" i="6" s="1"/>
  <c r="I148" i="1"/>
  <c r="G148" i="1"/>
  <c r="D10" i="5" s="1"/>
  <c r="F148" i="1"/>
  <c r="J9" i="15" s="1"/>
  <c r="D148" i="1"/>
  <c r="C8" i="7" s="1"/>
  <c r="E143" i="1"/>
  <c r="E148" i="1" s="1"/>
  <c r="E142" i="1"/>
  <c r="E24" i="16" l="1"/>
  <c r="C24" i="9"/>
  <c r="D24" i="13"/>
  <c r="B24" i="7"/>
  <c r="B16" i="13"/>
  <c r="G41" i="16"/>
  <c r="D11" i="12"/>
  <c r="B27" i="5"/>
  <c r="D24" i="12"/>
  <c r="F24" i="15"/>
  <c r="F27" i="15" s="1"/>
  <c r="B24" i="10"/>
  <c r="E150" i="1"/>
  <c r="D8" i="6"/>
  <c r="F8" i="10"/>
  <c r="D8" i="5"/>
  <c r="D11" i="5" s="1"/>
  <c r="J8" i="15"/>
  <c r="B8" i="2"/>
  <c r="H8" i="12"/>
  <c r="E41" i="9"/>
  <c r="B11" i="15"/>
  <c r="B42" i="15" s="1"/>
  <c r="B25" i="16" s="1"/>
  <c r="D8" i="15"/>
  <c r="D11" i="15" s="1"/>
  <c r="B8" i="12"/>
  <c r="B11" i="12" s="1"/>
  <c r="E37" i="13"/>
  <c r="E39" i="13" s="1"/>
  <c r="F41" i="13"/>
  <c r="D38" i="6"/>
  <c r="C16" i="7"/>
  <c r="B33" i="12"/>
  <c r="D27" i="5"/>
  <c r="B13" i="13"/>
  <c r="B14" i="13" s="1"/>
  <c r="C14" i="13"/>
  <c r="B8" i="7"/>
  <c r="B16" i="7" s="1"/>
  <c r="D8" i="13"/>
  <c r="C8" i="9"/>
  <c r="E8" i="16"/>
  <c r="C37" i="7"/>
  <c r="C39" i="7" s="1"/>
  <c r="D41" i="7"/>
  <c r="D27" i="15"/>
  <c r="D8" i="10"/>
  <c r="E156" i="4"/>
  <c r="B8" i="5"/>
  <c r="B11" i="5" s="1"/>
  <c r="B8" i="6"/>
  <c r="H8" i="15"/>
  <c r="H11" i="15" s="1"/>
  <c r="F8" i="12"/>
  <c r="B20" i="6"/>
  <c r="B20" i="10"/>
  <c r="C16" i="13"/>
  <c r="D13" i="16"/>
  <c r="E14" i="16"/>
  <c r="B37" i="2"/>
  <c r="B24" i="5"/>
  <c r="D31" i="5"/>
  <c r="D33" i="5" s="1"/>
  <c r="B19" i="6"/>
  <c r="D26" i="6"/>
  <c r="D37" i="6"/>
  <c r="D24" i="9"/>
  <c r="B23" i="10"/>
  <c r="H24" i="12"/>
  <c r="F8" i="15"/>
  <c r="F11" i="15" s="1"/>
  <c r="J10" i="15"/>
  <c r="H18" i="15"/>
  <c r="D25" i="15"/>
  <c r="J31" i="15"/>
  <c r="F24" i="16"/>
  <c r="C24" i="7"/>
  <c r="B8" i="10"/>
  <c r="B11" i="10" s="1"/>
  <c r="D23" i="10"/>
  <c r="B36" i="10"/>
  <c r="B38" i="10" s="1"/>
  <c r="J18" i="15"/>
  <c r="F25" i="15"/>
  <c r="G150" i="1"/>
  <c r="B25" i="2"/>
  <c r="B27" i="2" s="1"/>
  <c r="F156" i="4"/>
  <c r="D18" i="5"/>
  <c r="D20" i="5" s="1"/>
  <c r="B26" i="5"/>
  <c r="D36" i="5"/>
  <c r="D9" i="6"/>
  <c r="B30" i="6"/>
  <c r="B33" i="6" s="1"/>
  <c r="D8" i="9"/>
  <c r="D16" i="9" s="1"/>
  <c r="B9" i="10"/>
  <c r="F18" i="10"/>
  <c r="D24" i="10"/>
  <c r="B30" i="10"/>
  <c r="B33" i="10" s="1"/>
  <c r="F37" i="10"/>
  <c r="F38" i="10" s="1"/>
  <c r="F9" i="12"/>
  <c r="B18" i="12"/>
  <c r="B20" i="12" s="1"/>
  <c r="H25" i="12"/>
  <c r="F30" i="12"/>
  <c r="F33" i="12" s="1"/>
  <c r="F36" i="12"/>
  <c r="F38" i="12" s="1"/>
  <c r="D14" i="13"/>
  <c r="Y130" i="14"/>
  <c r="F19" i="15"/>
  <c r="F20" i="15" s="1"/>
  <c r="H23" i="15"/>
  <c r="D8" i="16"/>
  <c r="F14" i="16"/>
  <c r="B18" i="5"/>
  <c r="B20" i="5" s="1"/>
  <c r="D18" i="10"/>
  <c r="B26" i="2"/>
  <c r="B24" i="3"/>
  <c r="G156" i="4"/>
  <c r="B19" i="5"/>
  <c r="D26" i="5"/>
  <c r="D37" i="5"/>
  <c r="B10" i="6"/>
  <c r="B23" i="6"/>
  <c r="D30" i="6"/>
  <c r="D33" i="6" s="1"/>
  <c r="D9" i="10"/>
  <c r="F24" i="10"/>
  <c r="F27" i="10" s="1"/>
  <c r="D30" i="10"/>
  <c r="H9" i="12"/>
  <c r="B26" i="12"/>
  <c r="B27" i="12" s="1"/>
  <c r="H30" i="12"/>
  <c r="H33" i="12" s="1"/>
  <c r="H36" i="12"/>
  <c r="H19" i="15"/>
  <c r="J23" i="15"/>
  <c r="D10" i="6"/>
  <c r="D23" i="6"/>
  <c r="B31" i="6"/>
  <c r="C13" i="9"/>
  <c r="F9" i="10"/>
  <c r="D19" i="10"/>
  <c r="F30" i="10"/>
  <c r="F33" i="10" s="1"/>
  <c r="C144" i="11"/>
  <c r="C145" i="11" s="1"/>
  <c r="F18" i="12"/>
  <c r="F20" i="12" s="1"/>
  <c r="D23" i="12"/>
  <c r="D26" i="12"/>
  <c r="B31" i="12"/>
  <c r="H37" i="12"/>
  <c r="H9" i="15"/>
  <c r="J19" i="15"/>
  <c r="H30" i="15"/>
  <c r="H33" i="15" s="1"/>
  <c r="F8" i="16"/>
  <c r="F16" i="16" s="1"/>
  <c r="B10" i="2"/>
  <c r="B8" i="3"/>
  <c r="B16" i="3" s="1"/>
  <c r="B24" i="6"/>
  <c r="F19" i="10"/>
  <c r="D10" i="12"/>
  <c r="H18" i="12"/>
  <c r="H20" i="12" s="1"/>
  <c r="F23" i="12"/>
  <c r="F26" i="12"/>
  <c r="H26" i="15"/>
  <c r="J30" i="15"/>
  <c r="J33" i="15" s="1"/>
  <c r="Y129" i="14"/>
  <c r="B30" i="2"/>
  <c r="B33" i="2" s="1"/>
  <c r="D24" i="6"/>
  <c r="D22" i="9"/>
  <c r="D10" i="10"/>
  <c r="F25" i="10"/>
  <c r="D31" i="10"/>
  <c r="F10" i="12"/>
  <c r="H23" i="12"/>
  <c r="H26" i="12"/>
  <c r="F31" i="12"/>
  <c r="C24" i="13"/>
  <c r="J26" i="15"/>
  <c r="F10" i="10"/>
  <c r="H10" i="12"/>
  <c r="B18" i="2"/>
  <c r="B10" i="5"/>
  <c r="B24" i="9"/>
  <c r="D26" i="10"/>
  <c r="J36" i="15"/>
  <c r="J38" i="15" s="1"/>
  <c r="B19" i="2"/>
  <c r="B36" i="2"/>
  <c r="B38" i="2" s="1"/>
  <c r="B31" i="5"/>
  <c r="B33" i="5" s="1"/>
  <c r="E16" i="16" l="1"/>
  <c r="J11" i="15"/>
  <c r="H27" i="12"/>
  <c r="F27" i="12"/>
  <c r="J27" i="15"/>
  <c r="D27" i="10"/>
  <c r="F11" i="12"/>
  <c r="F42" i="12" s="1"/>
  <c r="D42" i="5"/>
  <c r="B42" i="10"/>
  <c r="H38" i="12"/>
  <c r="B42" i="12"/>
  <c r="D42" i="15"/>
  <c r="D38" i="5"/>
  <c r="B42" i="5"/>
  <c r="B24" i="13"/>
  <c r="C24" i="16"/>
  <c r="D16" i="13"/>
  <c r="D27" i="12"/>
  <c r="D42" i="12" s="1"/>
  <c r="B11" i="6"/>
  <c r="B42" i="6" s="1"/>
  <c r="D11" i="6"/>
  <c r="D42" i="6" s="1"/>
  <c r="B20" i="2"/>
  <c r="D11" i="10"/>
  <c r="F11" i="10"/>
  <c r="D33" i="10"/>
  <c r="D20" i="10"/>
  <c r="H20" i="15"/>
  <c r="H42" i="15" s="1"/>
  <c r="B13" i="9"/>
  <c r="B14" i="9" s="1"/>
  <c r="B16" i="9" s="1"/>
  <c r="C14" i="9"/>
  <c r="C16" i="9" s="1"/>
  <c r="F42" i="15"/>
  <c r="C13" i="16"/>
  <c r="D14" i="16"/>
  <c r="D16" i="16"/>
  <c r="H11" i="12"/>
  <c r="D27" i="6"/>
  <c r="B27" i="6"/>
  <c r="H27" i="15"/>
  <c r="F20" i="10"/>
  <c r="J20" i="15"/>
  <c r="B27" i="10"/>
  <c r="B11" i="2"/>
  <c r="B42" i="2" s="1"/>
  <c r="B25" i="13" l="1"/>
  <c r="C25" i="16"/>
  <c r="B25" i="7"/>
  <c r="C25" i="9"/>
  <c r="E25" i="16"/>
  <c r="D25" i="13"/>
  <c r="F42" i="10"/>
  <c r="B13" i="16"/>
  <c r="B14" i="16" s="1"/>
  <c r="B16" i="16" s="1"/>
  <c r="C14" i="16"/>
  <c r="C16" i="16" s="1"/>
  <c r="C25" i="7"/>
  <c r="C26" i="7" s="1"/>
  <c r="B25" i="3"/>
  <c r="B26" i="3" s="1"/>
  <c r="B41" i="3" s="1"/>
  <c r="F25" i="16"/>
  <c r="F26" i="16" s="1"/>
  <c r="D25" i="9"/>
  <c r="D26" i="9" s="1"/>
  <c r="E25" i="13"/>
  <c r="E26" i="13" s="1"/>
  <c r="D42" i="10"/>
  <c r="D25" i="16"/>
  <c r="B25" i="9"/>
  <c r="C25" i="13"/>
  <c r="H42" i="12"/>
  <c r="J42" i="15"/>
  <c r="C41" i="7" l="1"/>
  <c r="B22" i="7"/>
  <c r="B26" i="7" s="1"/>
  <c r="B41" i="7" s="1"/>
  <c r="B43" i="7" s="1"/>
  <c r="F41" i="16"/>
  <c r="E22" i="16"/>
  <c r="E26" i="16" s="1"/>
  <c r="D22" i="13"/>
  <c r="D26" i="13" s="1"/>
  <c r="E41" i="13"/>
  <c r="D41" i="9"/>
  <c r="C22" i="9"/>
  <c r="C26" i="9" s="1"/>
  <c r="C41" i="9" l="1"/>
  <c r="B22" i="9"/>
  <c r="B26" i="9" s="1"/>
  <c r="B41" i="9" s="1"/>
  <c r="C22" i="13"/>
  <c r="C26" i="13" s="1"/>
  <c r="D41" i="13"/>
  <c r="E41" i="16"/>
  <c r="D22" i="16"/>
  <c r="D26" i="16" s="1"/>
  <c r="C41" i="13" l="1"/>
  <c r="B22" i="13"/>
  <c r="B26" i="13" s="1"/>
  <c r="B41" i="13" s="1"/>
  <c r="B43" i="13" s="1"/>
  <c r="D41" i="16"/>
  <c r="C22" i="16"/>
  <c r="C26" i="16" s="1"/>
  <c r="B22" i="16" l="1"/>
  <c r="B26" i="16" s="1"/>
  <c r="B41" i="16" s="1"/>
  <c r="B43" i="16" s="1"/>
  <c r="C4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D3" authorId="0" shapeId="0" xr:uid="{00000000-0006-0000-0D00-000001000000}">
      <text>
        <r>
          <rPr>
            <sz val="10"/>
            <rFont val="Arial"/>
            <family val="2"/>
          </rPr>
          <t xml:space="preserve">251.168,60
Diff 800 kr.
</t>
        </r>
      </text>
    </comment>
  </commentList>
</comments>
</file>

<file path=xl/sharedStrings.xml><?xml version="1.0" encoding="utf-8"?>
<sst xmlns="http://schemas.openxmlformats.org/spreadsheetml/2006/main" count="2218" uniqueCount="787">
  <si>
    <t>Indtægter</t>
  </si>
  <si>
    <t>Primære driftsudgifter</t>
  </si>
  <si>
    <t>Sekundære driftsudgifter</t>
  </si>
  <si>
    <t>Garageanlæg</t>
  </si>
  <si>
    <t>Finanseringsudgifter</t>
  </si>
  <si>
    <t>Dato</t>
  </si>
  <si>
    <t>Tekst</t>
  </si>
  <si>
    <t>Bliag</t>
  </si>
  <si>
    <t>Bank</t>
  </si>
  <si>
    <t>Varmebidrag</t>
  </si>
  <si>
    <t>Kontingent</t>
  </si>
  <si>
    <t>Garageleje</t>
  </si>
  <si>
    <t>Gas</t>
  </si>
  <si>
    <t>Varrmeanlæg og målere</t>
  </si>
  <si>
    <t>Vand og el</t>
  </si>
  <si>
    <t>Fællesudgifter</t>
  </si>
  <si>
    <t>Diverse omk</t>
  </si>
  <si>
    <t>Bortkørsel af affald</t>
  </si>
  <si>
    <t>Arrangementer</t>
  </si>
  <si>
    <t>Skat og forsikring</t>
  </si>
  <si>
    <t>Rep og vedligeh.</t>
  </si>
  <si>
    <t>Renteudgifter og gebyrer</t>
  </si>
  <si>
    <t xml:space="preserve">Afdrag på lån </t>
  </si>
  <si>
    <t>01.08.2018</t>
  </si>
  <si>
    <t>SALDO</t>
  </si>
  <si>
    <t>BS DANSK ALMENNYTTIGE BOLIGSELSKAB</t>
  </si>
  <si>
    <t>BS</t>
  </si>
  <si>
    <t>BS LIGUSTERVÆNGETS G/F</t>
  </si>
  <si>
    <t>03.08.2018</t>
  </si>
  <si>
    <t>0060167 PBS-FAKTURA</t>
  </si>
  <si>
    <t>07.08.2018</t>
  </si>
  <si>
    <t>Udlæg til hækkeklipper bjarne</t>
  </si>
  <si>
    <t>1A</t>
  </si>
  <si>
    <t>09.08.2018</t>
  </si>
  <si>
    <t>080818 Indbet.ID=000003442225169, AUG nr 59</t>
  </si>
  <si>
    <t>DK 80230 JFog Bolig &amp; Design</t>
  </si>
  <si>
    <t>20.08.2018</t>
  </si>
  <si>
    <t>DK 82149 Fiskemanden</t>
  </si>
  <si>
    <t>DK 55620 Irma Sorgenfri T</t>
  </si>
  <si>
    <t>Grøn dag, Kød</t>
  </si>
  <si>
    <t>Grøndag Netto, nr. 33</t>
  </si>
  <si>
    <t>Jordbærtærte,Grøndag</t>
  </si>
  <si>
    <t>Grøndag, isvafler, ristede løg</t>
  </si>
  <si>
    <t>Grøndag, Netto, GF</t>
  </si>
  <si>
    <t>Grøndag,JMKød pølser</t>
  </si>
  <si>
    <t>Varmecentralen, utæt måler nr 63</t>
  </si>
  <si>
    <t>24.08.2018</t>
  </si>
  <si>
    <t>Klaus Vestergaard, nr, 7  Grøndag</t>
  </si>
  <si>
    <t>FLMC Service, hoppeborg</t>
  </si>
  <si>
    <t>03.09.2018</t>
  </si>
  <si>
    <t>05.09.2018</t>
  </si>
  <si>
    <t>0060171 PBS-FAKTURA</t>
  </si>
  <si>
    <t>14A</t>
  </si>
  <si>
    <t>06.09.2018</t>
  </si>
  <si>
    <t>Carsten, nr 49 maling J FOG</t>
  </si>
  <si>
    <t>Carsten/Asbjørn - hækkeklipning</t>
  </si>
  <si>
    <t>07.09.2018</t>
  </si>
  <si>
    <t>Overførsel, sept, Torsten nr 31</t>
  </si>
  <si>
    <t>????</t>
  </si>
  <si>
    <t>13.09.2018</t>
  </si>
  <si>
    <t>1 Visa/Dankort, årlig kortbetaling</t>
  </si>
  <si>
    <t>17.09.2018</t>
  </si>
  <si>
    <t>Fjellerup, haveaffald, faktura21660</t>
  </si>
  <si>
    <t>LTK Vej/fortov, SAG 1442948</t>
  </si>
  <si>
    <t>28.09.2018</t>
  </si>
  <si>
    <t>Omkostninger, Netbank og Mobilbank</t>
  </si>
  <si>
    <t>30.09.2018</t>
  </si>
  <si>
    <t>Rente</t>
  </si>
  <si>
    <t>01.10.2018</t>
  </si>
  <si>
    <t>Jørgen B Glistrup,nr19 EL afregning</t>
  </si>
  <si>
    <t>BS NATUR-ENERGI A/S</t>
  </si>
  <si>
    <t>03.10.2018</t>
  </si>
  <si>
    <t>0060176 PBS-FAKTURA, NETS</t>
  </si>
  <si>
    <t>04.10.2018</t>
  </si>
  <si>
    <t>Overførsel, oktober, nr 31</t>
  </si>
  <si>
    <t>22.10.2018</t>
  </si>
  <si>
    <t>Lås, Garage, nr. 25</t>
  </si>
  <si>
    <t>01.11.2018</t>
  </si>
  <si>
    <t>05.11.2018</t>
  </si>
  <si>
    <t>0060184 PBS-FAKTURA, NETS</t>
  </si>
  <si>
    <t>20B</t>
  </si>
  <si>
    <t>07.11.2018</t>
  </si>
  <si>
    <t>Overførsel, november, nr 31</t>
  </si>
  <si>
    <t>08.11.2018</t>
  </si>
  <si>
    <t>Udlæg til Brede</t>
  </si>
  <si>
    <t>03.12.2018</t>
  </si>
  <si>
    <t>21B</t>
  </si>
  <si>
    <t>05.12.2018</t>
  </si>
  <si>
    <t>0060190 PBS-FAKTURA, NETS</t>
  </si>
  <si>
    <t>Overførsel, December, nr31</t>
  </si>
  <si>
    <t>17.12.2018</t>
  </si>
  <si>
    <t>Fjellerup &amp; Søn, Faktura nr. 22066</t>
  </si>
  <si>
    <t>Havearbejde, GF 2. halvår 2018</t>
  </si>
  <si>
    <t>Frederik Kiby, Havearbejde</t>
  </si>
  <si>
    <t>Martin nr 43, kasserer vederlag</t>
  </si>
  <si>
    <t>28.12.2018</t>
  </si>
  <si>
    <t>medd JB</t>
  </si>
  <si>
    <t>Grundbeløb, kvartalsafgift</t>
  </si>
  <si>
    <t>FI-kreditor kvt. afgift</t>
  </si>
  <si>
    <t>31.12.2018</t>
  </si>
  <si>
    <t>02.01.2019</t>
  </si>
  <si>
    <t>BS LYNGBY-TAARBÆK KOMMUNE</t>
  </si>
  <si>
    <t>04.01.2019</t>
  </si>
  <si>
    <t>Kirsten,nr 13,Garage retur,dec&amp; jan</t>
  </si>
  <si>
    <t>07.01.2019</t>
  </si>
  <si>
    <t>0060196 PBS-FAKTURA</t>
  </si>
  <si>
    <t>BS ALM. BRAND FORSIKRING A/S</t>
  </si>
  <si>
    <t>15.01.2019</t>
  </si>
  <si>
    <t>Nr. 31, sep18-jan19                 -SE MEDD.</t>
  </si>
  <si>
    <t>01.02.2019</t>
  </si>
  <si>
    <t>04.02.2019</t>
  </si>
  <si>
    <t>010219 Indbet.ID=000003527463677</t>
  </si>
  <si>
    <t>05.02.2019</t>
  </si>
  <si>
    <t>0060204 PBS-FAKTURA</t>
  </si>
  <si>
    <t>25.02.2019</t>
  </si>
  <si>
    <t>Kage til Generalforsamling 2019</t>
  </si>
  <si>
    <t>Vin t revisor &amp; Carsten</t>
  </si>
  <si>
    <t>Overførsel: 7459-0001077024, Christian nr. 1</t>
  </si>
  <si>
    <t>Tommy Carstensen, nr. 3</t>
  </si>
  <si>
    <t>Patrik Edvardsen, nr. 5</t>
  </si>
  <si>
    <t>Klaus Vestergaard, nr. 7</t>
  </si>
  <si>
    <t>Jensen/ Christensen</t>
  </si>
  <si>
    <t>S Hansen &amp; Kirsten Larsen, nr 13</t>
  </si>
  <si>
    <t>Otto Schiøtz, nr. 17</t>
  </si>
  <si>
    <t>Jørgen B Glistrup,nr. 19</t>
  </si>
  <si>
    <t>Mette Nyhegn-Eriksen, nr. 25</t>
  </si>
  <si>
    <t>Susanne &amp; Bjarne R Nielsen,nr.27</t>
  </si>
  <si>
    <t>Frandsen, nr. 29</t>
  </si>
  <si>
    <t>Christian Handrup Jørgen, nr. 31</t>
  </si>
  <si>
    <t>Susanne &amp; Niels Felumb, nr. 33</t>
  </si>
  <si>
    <t>Wei Yan, nr. 35</t>
  </si>
  <si>
    <t>Ulla Madsen, nr. 37</t>
  </si>
  <si>
    <t>Brigit &amp; Lars Leerhøi, nr. 39</t>
  </si>
  <si>
    <t>Ane Bach &amp; Anton Miller, nr. 41</t>
  </si>
  <si>
    <t>Lisbeth &amp; Martin Jakobsen,nr. 43</t>
  </si>
  <si>
    <t>LouiseSchultz&amp;MikkelPetersen,53</t>
  </si>
  <si>
    <t>Mette Kjeldgaard &amp; Allan Kiby, 57</t>
  </si>
  <si>
    <t>Patrik, nr. 59</t>
  </si>
  <si>
    <t>Patrik, nr. 59, skylder 1400 kr. 17/18</t>
  </si>
  <si>
    <t>Kaj Jensen, 61</t>
  </si>
  <si>
    <t>Morten Mertz, nr 63</t>
  </si>
  <si>
    <t>Gertrud Arendrup, 65</t>
  </si>
  <si>
    <t>Theis Theisen, nr 67</t>
  </si>
  <si>
    <t>01.03.2019</t>
  </si>
  <si>
    <t>05.03.2019</t>
  </si>
  <si>
    <t>0060210 Nets-FAKTURA</t>
  </si>
  <si>
    <t>18.03.2019</t>
  </si>
  <si>
    <t>Garage udbedret fjeder,Otto, nr. 17</t>
  </si>
  <si>
    <t>21.03.2019</t>
  </si>
  <si>
    <t>Nets</t>
  </si>
  <si>
    <t>26.03.2019</t>
  </si>
  <si>
    <t>"Til Prioritet CIBOR" forkert tekst! Forplejning</t>
  </si>
  <si>
    <t>33A</t>
  </si>
  <si>
    <t>29.03.2019</t>
  </si>
  <si>
    <t>Jyske Bank</t>
  </si>
  <si>
    <t>31.03.2019</t>
  </si>
  <si>
    <t>01.04.2019</t>
  </si>
  <si>
    <t>fast overførsel</t>
  </si>
  <si>
    <t>BS LIGUSTERVÆNGETS G/F+ opkrævet varmebidrag 2017/18</t>
  </si>
  <si>
    <t>02.04.2019</t>
  </si>
  <si>
    <t>BS ENERGISELSKABET NATUR-ENERGI A/S</t>
  </si>
  <si>
    <t>Energiselskabet Natur-Energi</t>
  </si>
  <si>
    <t>Varme bidrag retur 2018,Claus nr55</t>
  </si>
  <si>
    <t>03.04.2019</t>
  </si>
  <si>
    <t>0060215 Nets-FAKTURA</t>
  </si>
  <si>
    <t>16.04.2019</t>
  </si>
  <si>
    <t>Repareret kældervæg, fælleskælder</t>
  </si>
  <si>
    <t>30.04.2019</t>
  </si>
  <si>
    <t>01.05.2019</t>
  </si>
  <si>
    <t>06.05.2019</t>
  </si>
  <si>
    <t>0060222 Nets-FAKTURA</t>
  </si>
  <si>
    <t>13.05.2019</t>
  </si>
  <si>
    <t>Fjellerup, haveaffald, faktura22607</t>
  </si>
  <si>
    <t>29.05.2019</t>
  </si>
  <si>
    <t>1 Dankort, årlig kortbetaling</t>
  </si>
  <si>
    <t>03.06.2019</t>
  </si>
  <si>
    <t>06.06.2019</t>
  </si>
  <si>
    <t>0060226 Nets-FAKTURA</t>
  </si>
  <si>
    <t>17.06.2019</t>
  </si>
  <si>
    <t>DK Kontanthævning, kasserer vederlag 1. halvår</t>
  </si>
  <si>
    <t>19.06.2019</t>
  </si>
  <si>
    <t>DK 19394 Irma Sorgenfri T, GF bestyrelsesmøde</t>
  </si>
  <si>
    <t>27.06.2019</t>
  </si>
  <si>
    <t xml:space="preserve">Frederik Kiby havearbejde, 1. halbår 2019 </t>
  </si>
  <si>
    <t>Frida Jakobsen, nr 43, 1. halvår 2019, havearbejde</t>
  </si>
  <si>
    <t>Frida Jakobsen, nr 43, hækkeklipning</t>
  </si>
  <si>
    <t>30.06.2019</t>
  </si>
  <si>
    <t>28.06.2019</t>
  </si>
  <si>
    <t>01.07.2019</t>
  </si>
  <si>
    <t>02.07.2019</t>
  </si>
  <si>
    <t>BS LYNGBY-TAARBÆK KOMMUNE, Ejensdomsskat</t>
  </si>
  <si>
    <t>03.07.2019</t>
  </si>
  <si>
    <t>0060232 Nets-FAKTURA</t>
  </si>
  <si>
    <t>05.07.2019</t>
  </si>
  <si>
    <t>Overførsel, ? er det Frandsen</t>
  </si>
  <si>
    <t>DK Kontanthævning,Varmemester årligt vederlag</t>
  </si>
  <si>
    <t>11.07.2019</t>
  </si>
  <si>
    <t>Fjelleriup &amp;Søn, haveaffald</t>
  </si>
  <si>
    <t>15.07.2019</t>
  </si>
  <si>
    <t>Rytholt, fliserens fortov</t>
  </si>
  <si>
    <t>Varmebidrag før afregning for 2017/18</t>
  </si>
  <si>
    <t>tilbagebetaling varmebidrag 2017/18</t>
  </si>
  <si>
    <t>Opkrævet for lidt varmbidrag 2017/18</t>
  </si>
  <si>
    <t xml:space="preserve">juni bidrag 2018, for nr 59, modregnet i tilbagebetaling 1400 </t>
  </si>
  <si>
    <t>juli bidrag 2019, for nr 29- tilgodehavende</t>
  </si>
  <si>
    <t>Saldo pr 31.07.2019       252916,66</t>
  </si>
  <si>
    <t xml:space="preserve">Varmebidrag 1000 kr *12 mdr*30 </t>
  </si>
  <si>
    <t>Kontingent 400 kr*12 mdr*30</t>
  </si>
  <si>
    <t>Difference</t>
  </si>
  <si>
    <t>Garageleje 100 kr. 12 mdr*30 huse</t>
  </si>
  <si>
    <t>Justering fra foregående regnskabsår</t>
  </si>
  <si>
    <t>LIGUSTERVÆNGETS GRUNDEJERFORENING</t>
  </si>
  <si>
    <t>RESULTATOPGØRELSE 1. august 2018- 31. juli 2019</t>
  </si>
  <si>
    <t>2018/2019</t>
  </si>
  <si>
    <t>2017/2018</t>
  </si>
  <si>
    <t>INDTÆGTER</t>
  </si>
  <si>
    <t>Indbetalinger</t>
  </si>
  <si>
    <t>Lejeindtægter</t>
  </si>
  <si>
    <t xml:space="preserve">Indbetalinger i alt </t>
  </si>
  <si>
    <t>UDGIFTER</t>
  </si>
  <si>
    <t>Primær drift</t>
  </si>
  <si>
    <t>Varmeanlæg og målere</t>
  </si>
  <si>
    <t>Vand og elafgift</t>
  </si>
  <si>
    <t>Primær drift i alt</t>
  </si>
  <si>
    <t xml:space="preserve">Fælles udgifter </t>
  </si>
  <si>
    <t>Diverse adm omkostninger</t>
  </si>
  <si>
    <t>Sekundær drift i alt</t>
  </si>
  <si>
    <t>Reparation og vedligeholdelse</t>
  </si>
  <si>
    <t>Afskrivning på garagetage</t>
  </si>
  <si>
    <t>Garageanlæg i alt</t>
  </si>
  <si>
    <t>Finansieringsudgifter</t>
  </si>
  <si>
    <t>Renteudgifter</t>
  </si>
  <si>
    <t>Afdrag på lån</t>
  </si>
  <si>
    <t>Finansieringsudgifter i alt</t>
  </si>
  <si>
    <t>Henlagt til vedligehold</t>
  </si>
  <si>
    <t>Periodens resultat</t>
  </si>
  <si>
    <t>Balance pr 31. juli 2019</t>
  </si>
  <si>
    <t>2016/2017</t>
  </si>
  <si>
    <t>AKTIVER</t>
  </si>
  <si>
    <t>Tilgode hos DAB</t>
  </si>
  <si>
    <t>Tilgodehavende varmeopkrævning,kontingent</t>
  </si>
  <si>
    <t>Jyske bank, indestående ultimo regnskabsperiode-  juli 2019</t>
  </si>
  <si>
    <t>Ejendomsværdi</t>
  </si>
  <si>
    <t>Nyt tag på nordre garageanlæg</t>
  </si>
  <si>
    <t>Anskaffelsesværdi</t>
  </si>
  <si>
    <t>Akkumeleret afskrivning (7.862 kr. /år)</t>
  </si>
  <si>
    <t>Tagets værdi</t>
  </si>
  <si>
    <t>Aktiver</t>
  </si>
  <si>
    <t>PASSIVER</t>
  </si>
  <si>
    <t>Egenkapital</t>
  </si>
  <si>
    <t>Egenkapital primo</t>
  </si>
  <si>
    <t>Stigning i ejendomsværdi</t>
  </si>
  <si>
    <t>Årets resultat</t>
  </si>
  <si>
    <t>Ultimo egenkapital</t>
  </si>
  <si>
    <t>Kortfristet gæld</t>
  </si>
  <si>
    <t>kassekredit</t>
  </si>
  <si>
    <t>Gæld til DAB</t>
  </si>
  <si>
    <t>For meget indbetalt varmeopkrævning</t>
  </si>
  <si>
    <t>Gæld mgl. Udbetaling af varmebidrag</t>
  </si>
  <si>
    <t>Kortfristet gæld i alt</t>
  </si>
  <si>
    <t>Grundejerindskud</t>
  </si>
  <si>
    <t>Henlagt til vedligehold primo</t>
  </si>
  <si>
    <t>Henlagt til vedligehold i  perioden</t>
  </si>
  <si>
    <t>Henlagt til vedligehold i alt</t>
  </si>
  <si>
    <t>Passiver</t>
  </si>
  <si>
    <t>Sorgenfri d. XX.december 2019</t>
  </si>
  <si>
    <t>Regnskabet for 2018-2019 er revideret og</t>
  </si>
  <si>
    <t>fundet i overenstemmelse med foreningens</t>
  </si>
  <si>
    <t>bogføring, dato:</t>
  </si>
  <si>
    <t>Martin Klinck Jakobsen</t>
  </si>
  <si>
    <t>Patrik Edvardsen</t>
  </si>
  <si>
    <t>Kasserer</t>
  </si>
  <si>
    <t>Revisor</t>
  </si>
  <si>
    <t>01.08.2019</t>
  </si>
  <si>
    <t>05.08.2019</t>
  </si>
  <si>
    <t>0060239 Nets-FAKTURA</t>
  </si>
  <si>
    <t>12.08.2019</t>
  </si>
  <si>
    <t>Mette Kjeldgaard &amp; Allan Kiby (august måned)</t>
  </si>
  <si>
    <t>Fjellerup &amp; Søn</t>
  </si>
  <si>
    <t>14.08.2019</t>
  </si>
  <si>
    <t>Fra Chr. og Louise S                -SE MEDD.</t>
  </si>
  <si>
    <t>26.08.2019</t>
  </si>
  <si>
    <t>DK 03019 Netto Virum</t>
  </si>
  <si>
    <t>Jordbærkage, udlæg</t>
  </si>
  <si>
    <t>Udlæg, grøn dag- slik, mørbrad</t>
  </si>
  <si>
    <t>Udlæg Grøn dag, kød, drikkevarer</t>
  </si>
  <si>
    <t>Claus, nr 55, Græstrimmer</t>
  </si>
  <si>
    <t>Maling</t>
  </si>
  <si>
    <t>02.09.2019</t>
  </si>
  <si>
    <t>04.09.2019</t>
  </si>
  <si>
    <t>0060244 Nets-FAKTURA</t>
  </si>
  <si>
    <t>05.09.2019</t>
  </si>
  <si>
    <t>Hoppeborg, FLMC Service</t>
  </si>
  <si>
    <t>Udlæg, Danfugesand</t>
  </si>
  <si>
    <t>17.09.2019</t>
  </si>
  <si>
    <t>160919 Indbet.ID=000003619158748, nr 29?</t>
  </si>
  <si>
    <t>18.09.2019</t>
  </si>
  <si>
    <t>170919 Indbet.ID=000003619158730 nr 29</t>
  </si>
  <si>
    <t>30.09.2019</t>
  </si>
  <si>
    <t>Jyske bank</t>
  </si>
  <si>
    <t>01.10.2019</t>
  </si>
  <si>
    <t>03.10.2019</t>
  </si>
  <si>
    <t>0060249 Nets-FAKTURA</t>
  </si>
  <si>
    <t>Haveaffald</t>
  </si>
  <si>
    <t>04.10.2019</t>
  </si>
  <si>
    <t>01.11.2019</t>
  </si>
  <si>
    <t>05.11.2019</t>
  </si>
  <si>
    <t>0060257 Nets-FAKTURA</t>
  </si>
  <si>
    <t>13.11.2019</t>
  </si>
  <si>
    <t>Brede Spisehus, Niels Felumb udlæg</t>
  </si>
  <si>
    <t>DK Hostmaster, Felumb udlæg</t>
  </si>
  <si>
    <t>18.11.2019</t>
  </si>
  <si>
    <t>Claus Stage nr55, Udlæg Silvan haveværktøj</t>
  </si>
  <si>
    <t>22.11.2019</t>
  </si>
  <si>
    <t>Kasserer vederlag 2. halvår 2019</t>
  </si>
  <si>
    <t>02.12.2019</t>
  </si>
  <si>
    <t>04.12.2019</t>
  </si>
  <si>
    <t>0060262 Nets-FAKTURA</t>
  </si>
  <si>
    <t>16.12.2019</t>
  </si>
  <si>
    <t>Kasserer vederlag 1. halvår 2020</t>
  </si>
  <si>
    <t>19.12.2019</t>
  </si>
  <si>
    <t>haveaffald faktura23201</t>
  </si>
  <si>
    <t>Havearbejde 2. halvår 2019</t>
  </si>
  <si>
    <t>30.12.2019</t>
  </si>
  <si>
    <t>JB</t>
  </si>
  <si>
    <t>31.12.2019</t>
  </si>
  <si>
    <t>02.01.2020</t>
  </si>
  <si>
    <t>BS LT KOMMUNE, Ejendomsskat</t>
  </si>
  <si>
    <t>06.01.2020</t>
  </si>
  <si>
    <t>07.01.2020</t>
  </si>
  <si>
    <t>0060269 Nets-FAKTURA</t>
  </si>
  <si>
    <t>03.02.2020</t>
  </si>
  <si>
    <t>05.02.2020</t>
  </si>
  <si>
    <t>0060276 Nets-FAKTURA</t>
  </si>
  <si>
    <t>12.02.2020</t>
  </si>
  <si>
    <t>Claus Stage nr.55, Fastelavnfest , udlæg</t>
  </si>
  <si>
    <t>DAB,fællesudg. varmeanlæg 16/17 FEJL</t>
  </si>
  <si>
    <t>DAB,fællesudg. varmeanlæg 16/17 &amp; 17/18</t>
  </si>
  <si>
    <t>Tilbageførsel</t>
  </si>
  <si>
    <t>19.02.2020</t>
  </si>
  <si>
    <t>DAB Fællesudgifter 2018/19</t>
  </si>
  <si>
    <t>20.02.2020</t>
  </si>
  <si>
    <t>Vinthers Bageri, Generalforsamling &amp; Fastelavnsfest</t>
  </si>
  <si>
    <t>24.02.2020</t>
  </si>
  <si>
    <t xml:space="preserve"> Gave til revisor - Holte Vinlager </t>
  </si>
  <si>
    <t>Christian Pilegaard Hansen, nr 1</t>
  </si>
  <si>
    <t>Tommy Carstensen, nr3</t>
  </si>
  <si>
    <t>Patrik Edvardsen, nr 5</t>
  </si>
  <si>
    <t>Klaus Vestergaard</t>
  </si>
  <si>
    <t>Jensen/ Christensen, nr 9</t>
  </si>
  <si>
    <t>S Hansen &amp; Kirsten Larsen, nr.13</t>
  </si>
  <si>
    <t>Otto Schiøtz, nr 17</t>
  </si>
  <si>
    <t>Mette Nyhegn-Eriksen, nr 25</t>
  </si>
  <si>
    <t>Susanne &amp; Bjarne R Nielsen, nr. 27</t>
  </si>
  <si>
    <t xml:space="preserve">Christian Handrup Jørgensen </t>
  </si>
  <si>
    <t>Wei Yan, nr.35</t>
  </si>
  <si>
    <t>Ulla Madsen</t>
  </si>
  <si>
    <t>Ane Bach &amp; Anton Miller, nr 41</t>
  </si>
  <si>
    <t>Lisbeth &amp; Martin Jakobsen, 43</t>
  </si>
  <si>
    <t>Louise Schultz &amp; Mikkel Petersen53</t>
  </si>
  <si>
    <t>Claus Stage &amp; Julie Bugge, nr.55</t>
  </si>
  <si>
    <t>Christoffer Clemmensen, nr.57</t>
  </si>
  <si>
    <t>Patrik &amp; Signe, 59</t>
  </si>
  <si>
    <t>Kaj Jensen, nr 61</t>
  </si>
  <si>
    <t>Morten Mertz, nr. 63</t>
  </si>
  <si>
    <t xml:space="preserve">garage lavet udlæg Christoffer Clemmensen,nr 57 </t>
  </si>
  <si>
    <t>31B</t>
  </si>
  <si>
    <t>Claus Stage,nr. 55, udlæg Fastelavn</t>
  </si>
  <si>
    <t>Frida Jakobsen, nr 43</t>
  </si>
  <si>
    <t>02.03.2020</t>
  </si>
  <si>
    <t>04.03.2020</t>
  </si>
  <si>
    <t>0060281 Nets-FAKTURA</t>
  </si>
  <si>
    <t>31.03.2020</t>
  </si>
  <si>
    <t>01.04.2020</t>
  </si>
  <si>
    <t>BS LIGUSTERVÆNGETS G/F inkl. varmebidrag for 18/19</t>
  </si>
  <si>
    <t>nr.29 skylder for 18/19 1400 kr</t>
  </si>
  <si>
    <t>03.04.2020</t>
  </si>
  <si>
    <t>0060287 Nets-FAKTURA</t>
  </si>
  <si>
    <t>15.04.2020</t>
  </si>
  <si>
    <t>Kabeltromle, Claus Stage,  nr. 55</t>
  </si>
  <si>
    <t>Havespade, Claus Stage,  nr. 55</t>
  </si>
  <si>
    <t>16.04.2020</t>
  </si>
  <si>
    <t>Fjellrup&amp; Søn, Faktura 23497</t>
  </si>
  <si>
    <t>28.04.2020</t>
  </si>
  <si>
    <t>Plæneklipper udlæg</t>
  </si>
  <si>
    <t>30.04.2020</t>
  </si>
  <si>
    <t>01.05.2020</t>
  </si>
  <si>
    <t>BS DANSK ALMENNYTTIGT BOLIGSELSKAB</t>
  </si>
  <si>
    <t>06.05.2020</t>
  </si>
  <si>
    <t>0060295 Nets-FAKTURA</t>
  </si>
  <si>
    <t>27.05.2020</t>
  </si>
  <si>
    <t>Fjellrup&amp; Søn, Faktura 23636</t>
  </si>
  <si>
    <t>29.05.2020</t>
  </si>
  <si>
    <t>02.06.2020</t>
  </si>
  <si>
    <t>04.06.2020</t>
  </si>
  <si>
    <t>0060301 Nets-FAKTURA</t>
  </si>
  <si>
    <t>08.06.2020</t>
  </si>
  <si>
    <t>Intrum A/S</t>
  </si>
  <si>
    <t>15.06.2020</t>
  </si>
  <si>
    <t>Niels Felumb, nr. 33, Udlæg gas t ukrudtsbrænder</t>
  </si>
  <si>
    <t>16.06.2020</t>
  </si>
  <si>
    <t>Til Prioritet CIBOR?</t>
  </si>
  <si>
    <t>23.06.2020</t>
  </si>
  <si>
    <t>Årligt vederlag, varmemester, Klaus nr. 7</t>
  </si>
  <si>
    <t>29.06.2020</t>
  </si>
  <si>
    <t>DK 46920 SILVAN 807, Danfugesand</t>
  </si>
  <si>
    <t>Frida J,  græsslåning &amp; snerydning</t>
  </si>
  <si>
    <t>Johan, GF Græsslåning, 1. halvår 20</t>
  </si>
  <si>
    <t>30.06.2020</t>
  </si>
  <si>
    <t>01.07.2020</t>
  </si>
  <si>
    <t>02.07.2020</t>
  </si>
  <si>
    <t>BS LYNGBY-TAARBÆK KOMMUNE, Ejendomsskat</t>
  </si>
  <si>
    <t>03.07.2020</t>
  </si>
  <si>
    <t>0060306 Nets-FAKTURA</t>
  </si>
  <si>
    <t>06.07.2020</t>
  </si>
  <si>
    <t>Frida Klippet hæk&amp; fjernet ukrudt</t>
  </si>
  <si>
    <t>Johan, Klippethæk, ukrudt</t>
  </si>
  <si>
    <t>27.07.2020</t>
  </si>
  <si>
    <t>Fjellerup&amp; Søn, haveaffald</t>
  </si>
  <si>
    <t>Varmebidrag før afregning for 2018/19</t>
  </si>
  <si>
    <t>tilbagebetaling varmebidrag 2018/19</t>
  </si>
  <si>
    <t>Opkrævet for lidt varmbidrag 2018/19</t>
  </si>
  <si>
    <t xml:space="preserve">bidrag 2018/19 , for nr 29, modregnet i tilbagebetaling 1400 </t>
  </si>
  <si>
    <t>Saldo pr 31.07.2020       228788,28</t>
  </si>
  <si>
    <t>nr.29</t>
  </si>
  <si>
    <t>afrunding diff</t>
  </si>
  <si>
    <t>RESULTATOPGØRELSE 1. august 2019- 31. juli 2020</t>
  </si>
  <si>
    <t>2019/2020</t>
  </si>
  <si>
    <t>Lejeindtægter, garager</t>
  </si>
  <si>
    <t>Renteudgifter &amp; gebyrer</t>
  </si>
  <si>
    <t>Balance pr 31. juli 2020</t>
  </si>
  <si>
    <t>Jyske bank, indestående ultimo regnskabsperiode-  juli 2020</t>
  </si>
  <si>
    <t>diff</t>
  </si>
  <si>
    <t>Sorgenfri d. XX.januar 2021</t>
  </si>
  <si>
    <t>Regnskabet for 2019-2020 er revideret og</t>
  </si>
  <si>
    <t>Bilag</t>
  </si>
  <si>
    <t>01.08.2020</t>
  </si>
  <si>
    <t xml:space="preserve">Saldo </t>
  </si>
  <si>
    <t>03.08.2020</t>
  </si>
  <si>
    <t>05.08.2020</t>
  </si>
  <si>
    <t>0001000 FAKTURA-NETS</t>
  </si>
  <si>
    <t>12.08.2020</t>
  </si>
  <si>
    <t>DK 95328 Netto Virum</t>
  </si>
  <si>
    <t>17.08.2020</t>
  </si>
  <si>
    <t>Fjellerup &amp; Søn,  affald</t>
  </si>
  <si>
    <t>Pizza, Grøn Dag</t>
  </si>
  <si>
    <t>Grøndag, Netto&amp;Apotek</t>
  </si>
  <si>
    <t>Faktura 1123, The Kitchen</t>
  </si>
  <si>
    <t>01.09.2020</t>
  </si>
  <si>
    <t>03.09.2020</t>
  </si>
  <si>
    <t>0001003 FAKTURA-NETS</t>
  </si>
  <si>
    <t>07.09.2020</t>
  </si>
  <si>
    <t>Fjellerup og Søn, affald</t>
  </si>
  <si>
    <t>FLMC service- hoppeborg</t>
  </si>
  <si>
    <t>30.09.2020</t>
  </si>
  <si>
    <t>01.10.2020</t>
  </si>
  <si>
    <t>Jørgen B Glistrup,nr19 Fast EL afregning</t>
  </si>
  <si>
    <t>05.10.2020</t>
  </si>
  <si>
    <t>0001006 FAKTURA_Nets</t>
  </si>
  <si>
    <t>26.10.2020</t>
  </si>
  <si>
    <t>Claus Stage nr. 55 Ryobi trådspoler</t>
  </si>
  <si>
    <t>Felumb nr 33, One.com</t>
  </si>
  <si>
    <t>02.11.2020</t>
  </si>
  <si>
    <t>04.11.2020</t>
  </si>
  <si>
    <t>0001011 FAKTURA</t>
  </si>
  <si>
    <t>30.11.2020</t>
  </si>
  <si>
    <t>Fjellrup&amp; Søn</t>
  </si>
  <si>
    <t>01.12.2020</t>
  </si>
  <si>
    <t>03.12.2020</t>
  </si>
  <si>
    <t>0001015 FAKTURA-Nets</t>
  </si>
  <si>
    <t>30.12.2020</t>
  </si>
  <si>
    <t>31.12.2020</t>
  </si>
  <si>
    <t>04.01.2021</t>
  </si>
  <si>
    <t>Johan græsslåning, 2. halvår 2020</t>
  </si>
  <si>
    <t>BS LT- KOMMUNE Ejendomsskat</t>
  </si>
  <si>
    <t>05.01.2021</t>
  </si>
  <si>
    <t>06.01.2021</t>
  </si>
  <si>
    <t>0001018 FAKTURA</t>
  </si>
  <si>
    <t>01.02.2021</t>
  </si>
  <si>
    <t>Udlæg, Hostmaster.dk, Felumb, nr.33</t>
  </si>
  <si>
    <t>03.02.2021</t>
  </si>
  <si>
    <t>0001023 FAKTURA-Nets</t>
  </si>
  <si>
    <t>01.03.2021</t>
  </si>
  <si>
    <t>03.03.2021</t>
  </si>
  <si>
    <t>0001027 FAKTURA</t>
  </si>
  <si>
    <t>05.03.2021</t>
  </si>
  <si>
    <t>Nummer 49                           -SE MEDD.</t>
  </si>
  <si>
    <t>29.03.2021</t>
  </si>
  <si>
    <t>Rykker, NETS via Intrum</t>
  </si>
  <si>
    <t>Claus Stage og Julie,  nr. 55</t>
  </si>
  <si>
    <t>Christoffer Clemmensen</t>
  </si>
  <si>
    <t>Christian Handrup Jørgensen</t>
  </si>
  <si>
    <t>31.03.2021</t>
  </si>
  <si>
    <t>Omkostninger transaktioner</t>
  </si>
  <si>
    <t>Tilbageført for højt grundbeløb</t>
  </si>
  <si>
    <t>?</t>
  </si>
  <si>
    <t>06.04.2021</t>
  </si>
  <si>
    <t>Jørgen B Glistrup,nr19 FAST EL afregning</t>
  </si>
  <si>
    <t>08.04.2021</t>
  </si>
  <si>
    <t>0001031 FAKTURA-nets</t>
  </si>
  <si>
    <t>19.04.2021</t>
  </si>
  <si>
    <t>Faktura nr. 24534</t>
  </si>
  <si>
    <t>26.04.2021</t>
  </si>
  <si>
    <t>DK 70883 Holte Vinlager, Virum</t>
  </si>
  <si>
    <t>29.04.2021</t>
  </si>
  <si>
    <t>03.05.2021</t>
  </si>
  <si>
    <t>05.05.2021</t>
  </si>
  <si>
    <t>0001035 FAKTURA-nets</t>
  </si>
  <si>
    <t>31.05.2021</t>
  </si>
  <si>
    <t>01.06.2021</t>
  </si>
  <si>
    <t>03.06.2021</t>
  </si>
  <si>
    <t>0001039 FAKTURA</t>
  </si>
  <si>
    <t>14.06.2021</t>
  </si>
  <si>
    <t>Farum Beton &amp; Natursten</t>
  </si>
  <si>
    <t>16.06.2021</t>
  </si>
  <si>
    <t>DK 30853 Brede Spisehus Aps</t>
  </si>
  <si>
    <t>Fjellerup, faktura nr. 24740</t>
  </si>
  <si>
    <t>30.06.2021</t>
  </si>
  <si>
    <t>01.07.2021</t>
  </si>
  <si>
    <t>02.07.2021</t>
  </si>
  <si>
    <t>05.07.2021</t>
  </si>
  <si>
    <t>0001043 FAKTURA-Nets</t>
  </si>
  <si>
    <t>23.07.2021</t>
  </si>
  <si>
    <t>Johan, nr. 33, græsslåning &amp; snerydning</t>
  </si>
  <si>
    <t>Frida Jakobsen, nr 43 græsslåning &amp; snerydning</t>
  </si>
  <si>
    <t>Frida, hæk &amp; ukrudt*2 garagegårde</t>
  </si>
  <si>
    <t>01.08.2021</t>
  </si>
  <si>
    <t>tilbagebetaling varmebidrag 2019/20</t>
  </si>
  <si>
    <t>Opkrævet for lidt varmbidrag 2019/20</t>
  </si>
  <si>
    <t>Se regning DAB</t>
  </si>
  <si>
    <t>Hensat (ikke betalt, men bogført i denne periode)</t>
  </si>
  <si>
    <t>kasserer, vederlag</t>
  </si>
  <si>
    <t>varmemester,vederlag</t>
  </si>
  <si>
    <t>Hensat 2020/2021</t>
  </si>
  <si>
    <t>HUSK,dette beløb i næste periode!</t>
  </si>
  <si>
    <t>I alt</t>
  </si>
  <si>
    <t>2020/2021</t>
  </si>
  <si>
    <t>Jyske bank, indestående ultimo regnskabsperiode-  juli 2021</t>
  </si>
  <si>
    <t>Hensat adm. Omkostninger</t>
  </si>
  <si>
    <t>Sorgenfri d. 27. marts 2022</t>
  </si>
  <si>
    <t>Regnskabet for 2020-2021 er revideret og</t>
  </si>
  <si>
    <t>Mikkel Petersen</t>
  </si>
  <si>
    <t>RESULTATOPGØRELSE 1. august 2020- 31. juli 2021</t>
  </si>
  <si>
    <t>korrigeret post</t>
  </si>
  <si>
    <t>02.08.2021</t>
  </si>
  <si>
    <t>04.08.2021</t>
  </si>
  <si>
    <t>0001048 FAKTURA</t>
  </si>
  <si>
    <t>25.08.2021</t>
  </si>
  <si>
    <t>Gasflaske + gas</t>
  </si>
  <si>
    <t>Grøndag, øl &amp;vand</t>
  </si>
  <si>
    <t>Grøndag, MAD-Tapas Amor</t>
  </si>
  <si>
    <t>Grøndag, Pizza &amp;slik</t>
  </si>
  <si>
    <t>Vingave t Niels f bestyrelses arbej</t>
  </si>
  <si>
    <t>01.09.2021</t>
  </si>
  <si>
    <t>03.09.2021</t>
  </si>
  <si>
    <t>0001052 FAKTURA</t>
  </si>
  <si>
    <t>06.09.2021</t>
  </si>
  <si>
    <t>Kage Grøndag</t>
  </si>
  <si>
    <t>Hoppeborg, Grøndag</t>
  </si>
  <si>
    <t>30.09.2021</t>
  </si>
  <si>
    <t>Jyskebank</t>
  </si>
  <si>
    <t>01.10.2021</t>
  </si>
  <si>
    <t>05.10.2021</t>
  </si>
  <si>
    <t>0001055 FAKTURA</t>
  </si>
  <si>
    <t>andel af fællesudgifter2020/21</t>
  </si>
  <si>
    <t>Udlæg, One.com</t>
  </si>
  <si>
    <t>Udlæg, lysstofrør&amp; starter  4 stk.</t>
  </si>
  <si>
    <t>06.10.2021</t>
  </si>
  <si>
    <t>Fjellerup&amp;Søn, faktura nr 25012</t>
  </si>
  <si>
    <t>22.10.2021</t>
  </si>
  <si>
    <t>Udlæg til bestyrelsesmøde okt</t>
  </si>
  <si>
    <t>01.11.2021</t>
  </si>
  <si>
    <t>03.11.2021</t>
  </si>
  <si>
    <t>0001060 FAKTURA</t>
  </si>
  <si>
    <t>print,17</t>
  </si>
  <si>
    <t>16.11.2021</t>
  </si>
  <si>
    <t>Vederlag varmemester</t>
  </si>
  <si>
    <t>Vederlag, kasserer</t>
  </si>
  <si>
    <t>01.12.2021</t>
  </si>
  <si>
    <t>03.12.2021</t>
  </si>
  <si>
    <t>0001064 FAKTURA</t>
  </si>
  <si>
    <t>print, 18</t>
  </si>
  <si>
    <t>13.12.2021</t>
  </si>
  <si>
    <t>Uds. af sandfangsbrønd</t>
  </si>
  <si>
    <t>16.12.2021</t>
  </si>
  <si>
    <t>Gelænder, Fælleskælder</t>
  </si>
  <si>
    <t>30.12.2021</t>
  </si>
  <si>
    <t>31.12.2021</t>
  </si>
  <si>
    <t>03.01.2022</t>
  </si>
  <si>
    <t>BS DK HOSTMASTER A/S</t>
  </si>
  <si>
    <t>05.01.2022</t>
  </si>
  <si>
    <t>0001068 FAKTURA</t>
  </si>
  <si>
    <t>print, 21</t>
  </si>
  <si>
    <t>01.02.2022</t>
  </si>
  <si>
    <t>03.02.2022</t>
  </si>
  <si>
    <t>0001072 FAKTURA</t>
  </si>
  <si>
    <t>print,22</t>
  </si>
  <si>
    <t>21.02.2022</t>
  </si>
  <si>
    <t>udlæg vand , nr. 43</t>
  </si>
  <si>
    <t>01.03.2022</t>
  </si>
  <si>
    <t>03.03.2022</t>
  </si>
  <si>
    <t>0001076 FAKTURA</t>
  </si>
  <si>
    <t>print,24 nets</t>
  </si>
  <si>
    <t>07.03.2022</t>
  </si>
  <si>
    <t>Fastelavnsfest</t>
  </si>
  <si>
    <t>28.03.2022</t>
  </si>
  <si>
    <t>Intrum- rykker</t>
  </si>
  <si>
    <t>31.03.2022</t>
  </si>
  <si>
    <t>01.04.2022</t>
  </si>
  <si>
    <t>04.04.2022</t>
  </si>
  <si>
    <t>Christian , nr 1 Varmebidrag retur</t>
  </si>
  <si>
    <t>Tommy Carstensen, nr.3 Varmebidrag</t>
  </si>
  <si>
    <t>Patrik Edvardsen, nr. 5Varmebidrag</t>
  </si>
  <si>
    <t>Klaus Vestergaard, nr. 7Varmebidrag</t>
  </si>
  <si>
    <t>Jensen/ Chr nr. 9 Varmebidrag retur</t>
  </si>
  <si>
    <t>Birger , nr. 11 varmebidrag retur</t>
  </si>
  <si>
    <t>Søren&amp; Kirsten, nr 13 varmebidrag</t>
  </si>
  <si>
    <t>Søren Hjarlvig &amp; Dea Melskins</t>
  </si>
  <si>
    <t>Otto Schiøtz, nr. 17, varmebidrag</t>
  </si>
  <si>
    <t>Mette Nyhegn-Eriksen, nr. 25, varme</t>
  </si>
  <si>
    <t>Tobias Fabricius&amp;Char Holten, 29</t>
  </si>
  <si>
    <t>Christoffer Clemmensen, nr 57</t>
  </si>
  <si>
    <t>Kaj Jensen</t>
  </si>
  <si>
    <t>Peter nr. 49, varmebidrag retur</t>
  </si>
  <si>
    <t>Overførsel, afvist af nr 65</t>
  </si>
  <si>
    <t>05.04.2022</t>
  </si>
  <si>
    <t>0001080 FAKTURA</t>
  </si>
  <si>
    <t>11.04.2022</t>
  </si>
  <si>
    <t>Fejl - varme                        -SE MEDD.</t>
  </si>
  <si>
    <t>29.04.2022</t>
  </si>
  <si>
    <t>02.05.2022</t>
  </si>
  <si>
    <t>04.05.2022</t>
  </si>
  <si>
    <t>0001085 FAKTURA</t>
  </si>
  <si>
    <t>28, print</t>
  </si>
  <si>
    <t>10.05.2022</t>
  </si>
  <si>
    <t>Ligustervængets Grundejerfore.,</t>
  </si>
  <si>
    <t>31.05.2022</t>
  </si>
  <si>
    <t>2 Dankort, årlig kortbetaling</t>
  </si>
  <si>
    <t>Patrik Edvardsen, nr. 5 planter fællesareal</t>
  </si>
  <si>
    <t>01.06.2022</t>
  </si>
  <si>
    <t>03.06.2022</t>
  </si>
  <si>
    <t>0001088 FAKTURA</t>
  </si>
  <si>
    <t>print, 31</t>
  </si>
  <si>
    <t>15.06.2022</t>
  </si>
  <si>
    <t>Claus nr. 55 palleramme, fælles areal</t>
  </si>
  <si>
    <t>Klaus  nr. 7 Varmemester vederlag</t>
  </si>
  <si>
    <t>Martin 43, Kasserer vederlag 21/22</t>
  </si>
  <si>
    <t>29.06.2022</t>
  </si>
  <si>
    <t xml:space="preserve">Ligustervænget 65,-SE MEDD. April, maj +1.540,67 kr for perioden 20/21 </t>
  </si>
  <si>
    <t>Ligustervænget 65                   -SE MEDD. Juni</t>
  </si>
  <si>
    <t>30.06.2022</t>
  </si>
  <si>
    <t>01.07.2022</t>
  </si>
  <si>
    <t>Faktura 25820, Fjellerup</t>
  </si>
  <si>
    <t>Udlæg nr 43, Madklubben</t>
  </si>
  <si>
    <t>04.07.2022</t>
  </si>
  <si>
    <t>05.07.2022</t>
  </si>
  <si>
    <t>0001092 FAKTURA</t>
  </si>
  <si>
    <t>35,print nets</t>
  </si>
  <si>
    <t>28.07.2022</t>
  </si>
  <si>
    <t>270722 Indbet.ID=000004042067498, August ny periode 1500kr.</t>
  </si>
  <si>
    <t>Hækkeklipning</t>
  </si>
  <si>
    <t>saldo ultimo regnskabsperiode</t>
  </si>
  <si>
    <t>Opkrævet for lidt varmbidrag 2020/21</t>
  </si>
  <si>
    <t>nr 65</t>
  </si>
  <si>
    <t>tilbagebetaling varmebidrag 2020/21</t>
  </si>
  <si>
    <t>tilbagebetaling varmebidrag 2020/22</t>
  </si>
  <si>
    <t>Hensat (ikke betalt, men bogført i forrig periode)</t>
  </si>
  <si>
    <t>Justering fra foregående regnskabsår (passiv)</t>
  </si>
  <si>
    <t>RESULTATOPGØRELSE 1. august 2021- 31. juli 2022</t>
  </si>
  <si>
    <t>2021/2022</t>
  </si>
  <si>
    <t>korrigeret post, forudbetalt varme,garage, kontingent</t>
  </si>
  <si>
    <t>Balance pr 31. juli 2022</t>
  </si>
  <si>
    <t>Jyske bank, indestående ultimo regnskabsperiode-  juli 2022</t>
  </si>
  <si>
    <t>Sorgenfri d. 10. februar 2023</t>
  </si>
  <si>
    <t>Regnskabet for 2021-2022 er revideret og</t>
  </si>
  <si>
    <t>Niels Felumb</t>
  </si>
  <si>
    <t>Tilgodehavende</t>
  </si>
  <si>
    <t>01.08.2022</t>
  </si>
  <si>
    <t>Saldo (inkl. for meget betalt varmebidrag 28.07)</t>
  </si>
  <si>
    <t>Jyskebank(JB)</t>
  </si>
  <si>
    <t>03.08.2022</t>
  </si>
  <si>
    <t>Gertrud Arendrup B.E                -SE MEDD.</t>
  </si>
  <si>
    <t>0001097 FAKTURA-mastercard</t>
  </si>
  <si>
    <t>15.08.2022</t>
  </si>
  <si>
    <t>Patrik Edvardsen, nr. 5, Is, is-disk uden depositum, Grøn DAG</t>
  </si>
  <si>
    <t>Patrik Edvardsen, nr. 5,sodavand, vand, øl- Grøn DAG</t>
  </si>
  <si>
    <t>17.08.2022</t>
  </si>
  <si>
    <t>CAWS,buffet Grøndag</t>
  </si>
  <si>
    <t>23.08.2022</t>
  </si>
  <si>
    <t>Patrik Edvardsen, nr. 5, Pizza , Grøn Dag</t>
  </si>
  <si>
    <t>Patrik Edvardsen, nr. 5, DK- Hostmaster</t>
  </si>
  <si>
    <t>Patrik, nr. 59 J Fog, maling, pensler -Grøn Dag</t>
  </si>
  <si>
    <t>24.08.2022</t>
  </si>
  <si>
    <t>Patrik Edvardsen, nr. 5 depositum is-disk</t>
  </si>
  <si>
    <t>29.08.2022</t>
  </si>
  <si>
    <t>LEG og Hop.dk</t>
  </si>
  <si>
    <t>01.09.2022</t>
  </si>
  <si>
    <t>05.09.2022</t>
  </si>
  <si>
    <t>0001101 FAKTURA</t>
  </si>
  <si>
    <t>06.09.2022</t>
  </si>
  <si>
    <t>050922 Indbet.ID=000004052079722</t>
  </si>
  <si>
    <t>12.09.2022</t>
  </si>
  <si>
    <t>Eva &amp; Tommy, nr. 3, udlæg fugesand fortov</t>
  </si>
  <si>
    <t>30.09.2022</t>
  </si>
  <si>
    <t>JB, se udskrift</t>
  </si>
  <si>
    <t>03.10.2022</t>
  </si>
  <si>
    <t>05.10.2022</t>
  </si>
  <si>
    <t>0001105 FAKTURA, Mastercard</t>
  </si>
  <si>
    <t>17.10.2022</t>
  </si>
  <si>
    <t>Udlæg GF, One, Niels Felumb, nr. 33</t>
  </si>
  <si>
    <t>01.11.2022</t>
  </si>
  <si>
    <t>BS LIGUSTERVÆNGETS G/F, betalingsservice, okt+ nov</t>
  </si>
  <si>
    <t>02.11.2022</t>
  </si>
  <si>
    <t>011122 Indbet.ID=000004075531469 okt+nov</t>
  </si>
  <si>
    <t>03.11.2022</t>
  </si>
  <si>
    <t>0001110 FAKTURA, Mastercard</t>
  </si>
  <si>
    <t>29.11.2022</t>
  </si>
  <si>
    <t>DK HOSTMASTER A/S</t>
  </si>
  <si>
    <t>01.12.2022</t>
  </si>
  <si>
    <t>Havearkitekt Pernille Danielsen</t>
  </si>
  <si>
    <t>05.12.2022</t>
  </si>
  <si>
    <t>0001115 FAKTURA, (mastercard)</t>
  </si>
  <si>
    <t>30.12.2022</t>
  </si>
  <si>
    <t>31.12.2022</t>
  </si>
  <si>
    <t>02.01.2023</t>
  </si>
  <si>
    <t>05.01.2023</t>
  </si>
  <si>
    <t>25.01.2023</t>
  </si>
  <si>
    <t>6473126 FAKTURA- mastercard</t>
  </si>
  <si>
    <t>01.02.2023</t>
  </si>
  <si>
    <t>14.02.2023</t>
  </si>
  <si>
    <t>Martin, Kasserer vederlag 2022/23</t>
  </si>
  <si>
    <t>17.02.2023</t>
  </si>
  <si>
    <t>0081066 FAKTURA- mastercard</t>
  </si>
  <si>
    <t>27.02.2023</t>
  </si>
  <si>
    <t>Peter nr. 49</t>
  </si>
  <si>
    <t>Elektriker,Lys på trappe til kælder</t>
  </si>
  <si>
    <t>kage t generalforsamling, Lagkagehu</t>
  </si>
  <si>
    <t>01.03.2023</t>
  </si>
  <si>
    <t>09.03.2023</t>
  </si>
  <si>
    <t>0088890 FAKTURA</t>
  </si>
  <si>
    <t>16.03.2023</t>
  </si>
  <si>
    <t>Udlæg, GF Vin til revisor Holte Vinlager</t>
  </si>
  <si>
    <t>31.03.2023</t>
  </si>
  <si>
    <t>03.04.2023</t>
  </si>
  <si>
    <t>BS ENERGISELSKABET NATUR-ENERGI A/S -SE MEDD.</t>
  </si>
  <si>
    <t>04.04.2023</t>
  </si>
  <si>
    <t>Nets, intrum</t>
  </si>
  <si>
    <t>11.04.2023</t>
  </si>
  <si>
    <t>0095027 FAKTURA</t>
  </si>
  <si>
    <t>01.05.2023</t>
  </si>
  <si>
    <t>04.05.2023</t>
  </si>
  <si>
    <t>0103114 FAKTURA</t>
  </si>
  <si>
    <t>09.05.2023</t>
  </si>
  <si>
    <t>0108776 FAKTURA</t>
  </si>
  <si>
    <t>15.05.2023</t>
  </si>
  <si>
    <t>udskift manometer i varmecentral</t>
  </si>
  <si>
    <t>DK 13974 boozt.com- Bjarne</t>
  </si>
  <si>
    <t>26.05.2023</t>
  </si>
  <si>
    <t>30.05.2023</t>
  </si>
  <si>
    <t>Gebyr ifølge kvittering</t>
  </si>
  <si>
    <t>30B</t>
  </si>
  <si>
    <t>31.05.2023</t>
  </si>
  <si>
    <t>01.06.2023</t>
  </si>
  <si>
    <t>06.06.2023</t>
  </si>
  <si>
    <t>Dankort, årlig kortbetaling</t>
  </si>
  <si>
    <t>07.06.2023</t>
  </si>
  <si>
    <t>0113237 FAKTURA</t>
  </si>
  <si>
    <t>12.06.2023</t>
  </si>
  <si>
    <t>udlæg, gasflaske omby</t>
  </si>
  <si>
    <t>Udlæg,  Madklubben</t>
  </si>
  <si>
    <t>30.06.2023</t>
  </si>
  <si>
    <t>03.07.2023</t>
  </si>
  <si>
    <t>06.07.2023</t>
  </si>
  <si>
    <t>0121944 FAKTURA</t>
  </si>
  <si>
    <t>Bjarne gæld</t>
  </si>
  <si>
    <t>tilbagebetaling varmebidrag 2021/22</t>
  </si>
  <si>
    <t>tilbagebetaling varmebidrag 2022/23</t>
  </si>
  <si>
    <t>Opkrævet for lidt varmbidrag 2022/23</t>
  </si>
  <si>
    <t>Hensat Adm.omk der er udbetalt</t>
  </si>
  <si>
    <t>RESULTATOPGØRELSE 1. august 2022- 31. juli 2023</t>
  </si>
  <si>
    <t>2022/2023</t>
  </si>
  <si>
    <t>Korrigeret post, forudbetalt varme, garage, kontingent</t>
  </si>
  <si>
    <t>Balance pr 31. juli 2023</t>
  </si>
  <si>
    <t xml:space="preserve">Tilgodehavende </t>
  </si>
  <si>
    <t>Jyske bank, indestående ultimo regnskabsperiode</t>
  </si>
  <si>
    <t>Sorgenfri d. 04. februar 2024</t>
  </si>
  <si>
    <t>Regnskabet for 2022-2023 er revideret og fundet i overenstemmelse med foreningens bogføring, dato: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</si>
</sst>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0.00;[Red]0.00"/>
  </numFmts>
  <fonts count="24">
    <font>
      <sz val="9"/>
      <color theme="1"/>
      <name val="Verdana"/>
      <family val="2"/>
      <charset val="1"/>
    </font>
    <font>
      <sz val="12"/>
      <color theme="1"/>
      <name val="Calibri"/>
      <family val="2"/>
      <charset val="1"/>
    </font>
    <font>
      <b/>
      <sz val="9"/>
      <color theme="1"/>
      <name val="Verdana"/>
      <family val="2"/>
      <charset val="1"/>
    </font>
    <font>
      <sz val="9"/>
      <color rgb="FFFF0000"/>
      <name val="Verdana"/>
      <family val="2"/>
      <charset val="1"/>
    </font>
    <font>
      <i/>
      <sz val="9"/>
      <color rgb="FFFF0000"/>
      <name val="Verdana"/>
      <family val="2"/>
      <charset val="1"/>
    </font>
    <font>
      <sz val="9"/>
      <color rgb="FF000000"/>
      <name val="Verdana"/>
      <family val="2"/>
      <charset val="1"/>
    </font>
    <font>
      <b/>
      <sz val="10"/>
      <color theme="1"/>
      <name val="Verdana"/>
      <family val="2"/>
      <charset val="1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9"/>
      <color theme="4" tint="-0.249977111117893"/>
      <name val="Verdana"/>
      <family val="2"/>
      <charset val="1"/>
    </font>
    <font>
      <b/>
      <i/>
      <sz val="9"/>
      <color theme="1"/>
      <name val="Verdana"/>
      <family val="2"/>
      <charset val="1"/>
    </font>
    <font>
      <sz val="10"/>
      <color rgb="FF000000"/>
      <name val="Prestige"/>
      <family val="2"/>
      <charset val="1"/>
    </font>
    <font>
      <sz val="9"/>
      <name val="Verdana"/>
      <family val="2"/>
      <charset val="1"/>
    </font>
    <font>
      <sz val="9"/>
      <color theme="9"/>
      <name val="Verdana"/>
      <family val="2"/>
      <charset val="1"/>
    </font>
    <font>
      <u/>
      <sz val="9"/>
      <color theme="1"/>
      <name val="Verdana"/>
      <family val="2"/>
      <charset val="1"/>
    </font>
    <font>
      <b/>
      <sz val="8"/>
      <color theme="1"/>
      <name val="Verdana"/>
      <family val="2"/>
      <charset val="1"/>
    </font>
    <font>
      <sz val="8"/>
      <color theme="1"/>
      <name val="Verdana"/>
      <family val="2"/>
      <charset val="1"/>
    </font>
    <font>
      <b/>
      <sz val="9"/>
      <color rgb="FFFF0000"/>
      <name val="Verdana"/>
      <family val="2"/>
      <charset val="1"/>
    </font>
    <font>
      <b/>
      <sz val="9"/>
      <name val="Verdana"/>
      <family val="2"/>
      <charset val="1"/>
    </font>
    <font>
      <sz val="10"/>
      <name val="Arial"/>
      <family val="2"/>
    </font>
    <font>
      <sz val="11"/>
      <name val="Calibri"/>
      <family val="2"/>
      <charset val="1"/>
    </font>
    <font>
      <sz val="10"/>
      <color theme="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3" fontId="23" fillId="0" borderId="0" xfId="1" applyNumberFormat="1" applyFont="1" applyAlignment="1">
      <alignment horizontal="left" vertical="center" wrapText="1"/>
    </xf>
    <xf numFmtId="164" fontId="2" fillId="0" borderId="0" xfId="0" applyNumberFormat="1" applyFont="1" applyBorder="1" applyAlignment="1" applyProtection="1">
      <alignment horizontal="center"/>
    </xf>
    <xf numFmtId="164" fontId="2" fillId="0" borderId="0" xfId="0" applyNumberFormat="1" applyFon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164" fontId="2" fillId="0" borderId="0" xfId="0" applyNumberFormat="1" applyFont="1" applyAlignment="1"/>
    <xf numFmtId="1" fontId="2" fillId="0" borderId="0" xfId="0" applyNumberFormat="1" applyFont="1" applyAlignment="1">
      <alignment horizontal="left"/>
    </xf>
    <xf numFmtId="164" fontId="2" fillId="0" borderId="0" xfId="0" applyNumberFormat="1" applyFont="1"/>
    <xf numFmtId="164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horizontal="left" wrapText="1"/>
    </xf>
    <xf numFmtId="164" fontId="2" fillId="0" borderId="0" xfId="0" applyNumberFormat="1" applyFont="1" applyBorder="1" applyAlignment="1"/>
    <xf numFmtId="165" fontId="2" fillId="0" borderId="0" xfId="0" applyNumberFormat="1" applyFont="1" applyBorder="1" applyAlignment="1"/>
    <xf numFmtId="1" fontId="0" fillId="0" borderId="0" xfId="0" applyNumberFormat="1"/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4" fontId="0" fillId="0" borderId="0" xfId="0" applyNumberFormat="1"/>
    <xf numFmtId="0" fontId="3" fillId="0" borderId="0" xfId="0" applyFont="1"/>
    <xf numFmtId="0" fontId="0" fillId="0" borderId="0" xfId="0" applyFont="1" applyAlignment="1">
      <alignment horizontal="right"/>
    </xf>
    <xf numFmtId="1" fontId="0" fillId="0" borderId="0" xfId="0" applyNumberFormat="1" applyFont="1" applyAlignment="1">
      <alignment horizontal="left"/>
    </xf>
    <xf numFmtId="0" fontId="4" fillId="0" borderId="0" xfId="0" applyFont="1"/>
    <xf numFmtId="165" fontId="0" fillId="0" borderId="0" xfId="0" applyNumberFormat="1" applyFont="1"/>
    <xf numFmtId="0" fontId="2" fillId="0" borderId="0" xfId="0" applyFont="1"/>
    <xf numFmtId="164" fontId="0" fillId="0" borderId="0" xfId="0" applyNumberFormat="1" applyFont="1"/>
    <xf numFmtId="3" fontId="0" fillId="0" borderId="0" xfId="0" applyNumberFormat="1"/>
    <xf numFmtId="4" fontId="0" fillId="0" borderId="0" xfId="1" applyNumberFormat="1" applyFont="1"/>
    <xf numFmtId="4" fontId="0" fillId="0" borderId="0" xfId="1" applyNumberFormat="1" applyFont="1"/>
    <xf numFmtId="0" fontId="5" fillId="0" borderId="0" xfId="1" applyFont="1"/>
    <xf numFmtId="3" fontId="1" fillId="0" borderId="0" xfId="0" applyNumberFormat="1" applyFont="1"/>
    <xf numFmtId="0" fontId="6" fillId="0" borderId="0" xfId="0" applyFont="1"/>
    <xf numFmtId="0" fontId="7" fillId="0" borderId="0" xfId="1" applyFont="1"/>
    <xf numFmtId="3" fontId="8" fillId="0" borderId="0" xfId="0" applyNumberFormat="1" applyFont="1"/>
    <xf numFmtId="0" fontId="9" fillId="0" borderId="0" xfId="1" applyFont="1"/>
    <xf numFmtId="3" fontId="7" fillId="0" borderId="0" xfId="1" applyNumberFormat="1" applyFont="1"/>
    <xf numFmtId="3" fontId="1" fillId="0" borderId="1" xfId="0" applyNumberFormat="1" applyFont="1" applyBorder="1"/>
    <xf numFmtId="3" fontId="7" fillId="0" borderId="2" xfId="1" applyNumberFormat="1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3" fontId="7" fillId="0" borderId="3" xfId="1" applyNumberFormat="1" applyFont="1" applyBorder="1"/>
    <xf numFmtId="0" fontId="1" fillId="0" borderId="0" xfId="0" applyFont="1"/>
    <xf numFmtId="0" fontId="0" fillId="0" borderId="0" xfId="0" applyFont="1"/>
    <xf numFmtId="0" fontId="8" fillId="0" borderId="0" xfId="1" applyFont="1"/>
    <xf numFmtId="0" fontId="1" fillId="0" borderId="0" xfId="1" applyFont="1"/>
    <xf numFmtId="0" fontId="8" fillId="0" borderId="0" xfId="0" applyFont="1" applyAlignment="1">
      <alignment horizontal="center"/>
    </xf>
    <xf numFmtId="3" fontId="1" fillId="0" borderId="0" xfId="1" applyNumberFormat="1" applyFont="1" applyAlignment="1">
      <alignment horizontal="center"/>
    </xf>
    <xf numFmtId="0" fontId="1" fillId="0" borderId="0" xfId="1" applyFont="1" applyAlignment="1">
      <alignment horizontal="center"/>
    </xf>
    <xf numFmtId="3" fontId="1" fillId="0" borderId="0" xfId="1" applyNumberFormat="1" applyFont="1"/>
    <xf numFmtId="3" fontId="0" fillId="0" borderId="0" xfId="0" applyNumberFormat="1" applyFont="1"/>
    <xf numFmtId="0" fontId="10" fillId="0" borderId="0" xfId="1" applyFont="1"/>
    <xf numFmtId="3" fontId="10" fillId="0" borderId="0" xfId="1" applyNumberFormat="1" applyFont="1"/>
    <xf numFmtId="3" fontId="1" fillId="0" borderId="2" xfId="1" applyNumberFormat="1" applyFont="1" applyBorder="1"/>
    <xf numFmtId="3" fontId="1" fillId="0" borderId="3" xfId="1" applyNumberFormat="1" applyFont="1" applyBorder="1"/>
    <xf numFmtId="164" fontId="2" fillId="0" borderId="0" xfId="0" applyNumberFormat="1" applyFont="1" applyAlignment="1" applyProtection="1"/>
    <xf numFmtId="1" fontId="2" fillId="0" borderId="0" xfId="0" applyNumberFormat="1" applyFont="1" applyAlignment="1" applyProtection="1">
      <alignment horizontal="left"/>
    </xf>
    <xf numFmtId="164" fontId="2" fillId="0" borderId="0" xfId="0" applyNumberFormat="1" applyFont="1" applyProtection="1"/>
    <xf numFmtId="164" fontId="2" fillId="0" borderId="4" xfId="0" applyNumberFormat="1" applyFont="1" applyBorder="1" applyAlignment="1" applyProtection="1">
      <alignment wrapText="1"/>
    </xf>
    <xf numFmtId="164" fontId="2" fillId="0" borderId="2" xfId="0" applyNumberFormat="1" applyFont="1" applyBorder="1" applyAlignment="1" applyProtection="1">
      <alignment wrapText="1"/>
    </xf>
    <xf numFmtId="1" fontId="2" fillId="0" borderId="2" xfId="0" applyNumberFormat="1" applyFont="1" applyBorder="1" applyAlignment="1" applyProtection="1">
      <alignment horizontal="left" wrapText="1"/>
    </xf>
    <xf numFmtId="0" fontId="11" fillId="0" borderId="0" xfId="0" applyFont="1"/>
    <xf numFmtId="0" fontId="12" fillId="0" borderId="0" xfId="0" applyFont="1"/>
    <xf numFmtId="4" fontId="1" fillId="0" borderId="0" xfId="1" applyNumberFormat="1" applyFont="1"/>
    <xf numFmtId="4" fontId="1" fillId="0" borderId="0" xfId="1" applyNumberFormat="1" applyFont="1"/>
    <xf numFmtId="0" fontId="13" fillId="0" borderId="0" xfId="1" applyFont="1"/>
    <xf numFmtId="3" fontId="6" fillId="0" borderId="0" xfId="0" applyNumberFormat="1" applyFont="1"/>
    <xf numFmtId="3" fontId="2" fillId="0" borderId="0" xfId="0" applyNumberFormat="1" applyFont="1"/>
    <xf numFmtId="3" fontId="9" fillId="0" borderId="0" xfId="1" applyNumberFormat="1" applyFont="1"/>
    <xf numFmtId="3" fontId="7" fillId="0" borderId="1" xfId="1" applyNumberFormat="1" applyFont="1" applyBorder="1"/>
    <xf numFmtId="0" fontId="7" fillId="0" borderId="1" xfId="1" applyFont="1" applyBorder="1"/>
    <xf numFmtId="3" fontId="8" fillId="0" borderId="0" xfId="1" applyNumberFormat="1" applyFont="1"/>
    <xf numFmtId="0" fontId="1" fillId="0" borderId="0" xfId="0" applyFont="1" applyAlignment="1">
      <alignment horizontal="center"/>
    </xf>
    <xf numFmtId="3" fontId="1" fillId="0" borderId="5" xfId="1" applyNumberFormat="1" applyFont="1" applyBorder="1"/>
    <xf numFmtId="164" fontId="2" fillId="0" borderId="0" xfId="0" applyNumberFormat="1" applyFont="1" applyAlignment="1" applyProtection="1"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64" fontId="2" fillId="0" borderId="0" xfId="0" applyNumberFormat="1" applyFont="1" applyProtection="1">
      <protection locked="0"/>
    </xf>
    <xf numFmtId="164" fontId="2" fillId="0" borderId="4" xfId="0" applyNumberFormat="1" applyFont="1" applyBorder="1" applyAlignment="1" applyProtection="1">
      <alignment wrapText="1"/>
      <protection locked="0"/>
    </xf>
    <xf numFmtId="164" fontId="2" fillId="0" borderId="2" xfId="0" applyNumberFormat="1" applyFont="1" applyBorder="1" applyAlignment="1" applyProtection="1">
      <alignment wrapText="1"/>
      <protection locked="0"/>
    </xf>
    <xf numFmtId="1" fontId="2" fillId="0" borderId="2" xfId="0" applyNumberFormat="1" applyFont="1" applyBorder="1" applyAlignment="1" applyProtection="1">
      <alignment horizontal="left" wrapText="1"/>
      <protection locked="0"/>
    </xf>
    <xf numFmtId="164" fontId="0" fillId="0" borderId="0" xfId="0" applyNumberFormat="1" applyFont="1" applyBorder="1" applyAlignment="1" applyProtection="1">
      <alignment wrapText="1"/>
      <protection locked="0"/>
    </xf>
    <xf numFmtId="164" fontId="2" fillId="0" borderId="0" xfId="0" applyNumberFormat="1" applyFont="1" applyBorder="1" applyAlignment="1" applyProtection="1">
      <alignment wrapText="1"/>
      <protection locked="0"/>
    </xf>
    <xf numFmtId="1" fontId="2" fillId="0" borderId="0" xfId="0" applyNumberFormat="1" applyFont="1" applyBorder="1" applyAlignment="1" applyProtection="1">
      <alignment horizontal="left" wrapText="1"/>
      <protection locked="0"/>
    </xf>
    <xf numFmtId="4" fontId="2" fillId="0" borderId="0" xfId="0" applyNumberFormat="1" applyFont="1" applyBorder="1" applyAlignment="1" applyProtection="1">
      <alignment wrapText="1"/>
      <protection locked="0"/>
    </xf>
    <xf numFmtId="0" fontId="14" fillId="0" borderId="0" xfId="0" applyFont="1"/>
    <xf numFmtId="4" fontId="14" fillId="0" borderId="0" xfId="0" applyNumberFormat="1" applyFont="1"/>
    <xf numFmtId="4" fontId="2" fillId="0" borderId="0" xfId="0" applyNumberFormat="1" applyFont="1"/>
    <xf numFmtId="4" fontId="15" fillId="0" borderId="0" xfId="0" applyNumberFormat="1" applyFont="1"/>
    <xf numFmtId="0" fontId="16" fillId="0" borderId="0" xfId="0" applyFont="1"/>
    <xf numFmtId="3" fontId="8" fillId="0" borderId="3" xfId="1" applyNumberFormat="1" applyFont="1" applyBorder="1"/>
    <xf numFmtId="1" fontId="2" fillId="0" borderId="0" xfId="0" applyNumberFormat="1" applyFont="1" applyAlignment="1" applyProtection="1">
      <protection locked="0"/>
    </xf>
    <xf numFmtId="164" fontId="17" fillId="0" borderId="4" xfId="0" applyNumberFormat="1" applyFont="1" applyBorder="1" applyAlignment="1" applyProtection="1">
      <alignment vertical="top" wrapText="1"/>
      <protection locked="0"/>
    </xf>
    <xf numFmtId="164" fontId="17" fillId="0" borderId="2" xfId="0" applyNumberFormat="1" applyFont="1" applyBorder="1" applyAlignment="1" applyProtection="1">
      <alignment vertical="top" wrapText="1"/>
      <protection locked="0"/>
    </xf>
    <xf numFmtId="1" fontId="17" fillId="0" borderId="2" xfId="0" applyNumberFormat="1" applyFont="1" applyBorder="1" applyAlignment="1" applyProtection="1">
      <alignment vertical="top" wrapText="1"/>
      <protection locked="0"/>
    </xf>
    <xf numFmtId="0" fontId="18" fillId="0" borderId="0" xfId="0" applyFont="1" applyAlignment="1">
      <alignment vertical="top"/>
    </xf>
    <xf numFmtId="1" fontId="3" fillId="0" borderId="0" xfId="0" applyNumberFormat="1" applyFont="1"/>
    <xf numFmtId="4" fontId="3" fillId="0" borderId="0" xfId="0" applyNumberFormat="1" applyFont="1"/>
    <xf numFmtId="1" fontId="2" fillId="0" borderId="0" xfId="0" applyNumberFormat="1" applyFont="1"/>
    <xf numFmtId="4" fontId="0" fillId="0" borderId="0" xfId="0" applyNumberFormat="1" applyFont="1"/>
    <xf numFmtId="4" fontId="0" fillId="0" borderId="0" xfId="0" applyNumberFormat="1"/>
    <xf numFmtId="0" fontId="19" fillId="0" borderId="0" xfId="0" applyFont="1"/>
    <xf numFmtId="4" fontId="2" fillId="0" borderId="0" xfId="0" applyNumberFormat="1" applyFont="1"/>
    <xf numFmtId="0" fontId="2" fillId="0" borderId="0" xfId="0" applyFont="1"/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20" fillId="0" borderId="0" xfId="0" applyFont="1"/>
    <xf numFmtId="4" fontId="20" fillId="0" borderId="0" xfId="0" applyNumberFormat="1" applyFont="1"/>
    <xf numFmtId="4" fontId="19" fillId="0" borderId="0" xfId="0" applyNumberFormat="1" applyFont="1"/>
    <xf numFmtId="0" fontId="9" fillId="0" borderId="0" xfId="1" applyFont="1" applyAlignment="1">
      <alignment horizontal="center"/>
    </xf>
    <xf numFmtId="3" fontId="9" fillId="0" borderId="0" xfId="1" applyNumberFormat="1" applyFont="1" applyAlignment="1">
      <alignment horizontal="center"/>
    </xf>
    <xf numFmtId="0" fontId="7" fillId="0" borderId="0" xfId="1" applyFont="1" applyBorder="1"/>
    <xf numFmtId="3" fontId="7" fillId="0" borderId="0" xfId="1" applyNumberFormat="1" applyFont="1" applyBorder="1"/>
    <xf numFmtId="3" fontId="1" fillId="0" borderId="0" xfId="0" applyNumberFormat="1" applyFont="1" applyBorder="1"/>
    <xf numFmtId="0" fontId="7" fillId="0" borderId="0" xfId="1" applyFont="1" applyAlignment="1">
      <alignment wrapText="1"/>
    </xf>
    <xf numFmtId="0" fontId="1" fillId="0" borderId="0" xfId="1" applyFont="1" applyAlignment="1">
      <alignment horizontal="left"/>
    </xf>
    <xf numFmtId="0" fontId="22" fillId="0" borderId="0" xfId="1" applyFont="1"/>
    <xf numFmtId="0" fontId="23" fillId="0" borderId="0" xfId="1" applyFont="1" applyAlignment="1">
      <alignment vertical="top"/>
    </xf>
    <xf numFmtId="0" fontId="23" fillId="0" borderId="0" xfId="1" applyFont="1"/>
    <xf numFmtId="3" fontId="23" fillId="0" borderId="0" xfId="1" applyNumberFormat="1" applyFont="1"/>
  </cellXfs>
  <cellStyles count="2">
    <cellStyle name="Normal" xfId="0" builtinId="0"/>
    <cellStyle name="Normal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_Skrivebord%20juli2021\Excel\GF%20Ligusterv&#230;nget_2015_2018_regnskaber_version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gføring 2015_2016"/>
      <sheetName val="Resultatopgørelse 2015_2016"/>
      <sheetName val="BALANCE 2015_2016"/>
      <sheetName val="Bogføring 2016_2017"/>
      <sheetName val="Resultatopgørelse 2016_2017"/>
      <sheetName val="Balance 2016_2017"/>
      <sheetName val="Bogføring 2017_2018"/>
      <sheetName val="RESopgør 2017_2018"/>
      <sheetName val="Balance 2017_2018"/>
      <sheetName val="ark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7"/>
  <sheetViews>
    <sheetView zoomScaleNormal="100" workbookViewId="0">
      <pane ySplit="2" topLeftCell="A132" activePane="bottomLeft" state="frozen"/>
      <selection pane="bottomLeft" activeCell="D146" sqref="D146"/>
    </sheetView>
  </sheetViews>
  <sheetFormatPr defaultColWidth="8.5" defaultRowHeight="11.25"/>
  <cols>
    <col min="1" max="1" width="9.875" customWidth="1"/>
    <col min="2" max="2" width="28.25" customWidth="1"/>
    <col min="3" max="3" width="10.5" customWidth="1"/>
    <col min="4" max="4" width="11.75" style="4" customWidth="1"/>
    <col min="5" max="5" width="13.125" style="5" customWidth="1"/>
    <col min="6" max="6" width="11.75" style="5" customWidth="1"/>
    <col min="7" max="7" width="11" style="4" customWidth="1"/>
    <col min="8" max="8" width="1" style="4" customWidth="1"/>
    <col min="9" max="9" width="11.75" style="4" customWidth="1"/>
    <col min="10" max="10" width="15.75" style="4" customWidth="1"/>
    <col min="11" max="11" width="10.75" style="4" customWidth="1"/>
    <col min="12" max="12" width="1.5" style="4" customWidth="1"/>
    <col min="13" max="13" width="14.25" style="4" customWidth="1"/>
    <col min="14" max="14" width="12.5" style="4" customWidth="1"/>
    <col min="15" max="15" width="18" style="4" customWidth="1"/>
    <col min="16" max="16" width="13.5" style="4" customWidth="1"/>
    <col min="17" max="17" width="1.25" style="4" customWidth="1"/>
    <col min="18" max="18" width="11.875" style="4" customWidth="1"/>
    <col min="19" max="19" width="13.625" style="4" customWidth="1"/>
    <col min="20" max="20" width="2.75" style="4" customWidth="1"/>
    <col min="21" max="21" width="10.125" style="4" customWidth="1"/>
    <col min="22" max="24" width="8.875" style="4" customWidth="1"/>
  </cols>
  <sheetData>
    <row r="1" spans="1:22" s="8" customFormat="1">
      <c r="A1" s="6"/>
      <c r="B1" s="6"/>
      <c r="C1" s="7"/>
      <c r="D1" s="6"/>
      <c r="E1" s="3" t="s">
        <v>0</v>
      </c>
      <c r="F1" s="3"/>
      <c r="G1" s="3"/>
      <c r="H1" s="6"/>
      <c r="I1" s="3" t="s">
        <v>1</v>
      </c>
      <c r="J1" s="3"/>
      <c r="K1" s="3"/>
      <c r="L1" s="6"/>
      <c r="M1" s="3" t="s">
        <v>2</v>
      </c>
      <c r="N1" s="3"/>
      <c r="O1" s="3"/>
      <c r="P1" s="3"/>
      <c r="Q1" s="6"/>
      <c r="R1" s="3" t="s">
        <v>3</v>
      </c>
      <c r="S1" s="3"/>
      <c r="T1" s="3"/>
      <c r="U1" s="3" t="s">
        <v>4</v>
      </c>
      <c r="V1" s="3"/>
    </row>
    <row r="2" spans="1:22" s="8" customFormat="1">
      <c r="A2" s="9" t="s">
        <v>5</v>
      </c>
      <c r="B2" s="9" t="s">
        <v>6</v>
      </c>
      <c r="C2" s="10" t="s">
        <v>7</v>
      </c>
      <c r="D2" s="11" t="s">
        <v>8</v>
      </c>
      <c r="E2" s="12" t="s">
        <v>9</v>
      </c>
      <c r="F2" s="12" t="s">
        <v>10</v>
      </c>
      <c r="G2" s="11" t="s">
        <v>11</v>
      </c>
      <c r="H2" s="11"/>
      <c r="I2" s="11" t="s">
        <v>12</v>
      </c>
      <c r="J2" s="11" t="s">
        <v>13</v>
      </c>
      <c r="K2" s="11" t="s">
        <v>14</v>
      </c>
      <c r="L2" s="11"/>
      <c r="M2" s="11" t="s">
        <v>15</v>
      </c>
      <c r="N2" s="11" t="s">
        <v>16</v>
      </c>
      <c r="O2" s="11" t="s">
        <v>17</v>
      </c>
      <c r="P2" s="11" t="s">
        <v>18</v>
      </c>
      <c r="Q2" s="11"/>
      <c r="R2" s="11" t="s">
        <v>19</v>
      </c>
      <c r="S2" s="11" t="s">
        <v>20</v>
      </c>
      <c r="T2" s="11"/>
      <c r="U2" s="11" t="s">
        <v>21</v>
      </c>
      <c r="V2" s="11" t="s">
        <v>22</v>
      </c>
    </row>
    <row r="3" spans="1:22" s="4" customFormat="1">
      <c r="C3" s="13"/>
      <c r="D3" s="14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2">
      <c r="A4" t="s">
        <v>23</v>
      </c>
      <c r="B4" t="s">
        <v>24</v>
      </c>
      <c r="D4" s="4">
        <v>307358.40000000002</v>
      </c>
    </row>
    <row r="5" spans="1:22">
      <c r="A5" t="s">
        <v>23</v>
      </c>
      <c r="B5" t="s">
        <v>25</v>
      </c>
      <c r="C5" t="s">
        <v>26</v>
      </c>
      <c r="D5" s="4">
        <v>-36929</v>
      </c>
      <c r="I5" s="4">
        <v>36929</v>
      </c>
    </row>
    <row r="6" spans="1:22">
      <c r="A6" t="s">
        <v>23</v>
      </c>
      <c r="B6" t="s">
        <v>27</v>
      </c>
      <c r="D6" s="16">
        <v>43500</v>
      </c>
      <c r="E6" s="5">
        <v>-29000</v>
      </c>
      <c r="F6" s="5">
        <v>-11600</v>
      </c>
      <c r="G6" s="4">
        <v>-2900</v>
      </c>
    </row>
    <row r="7" spans="1:22">
      <c r="A7" t="s">
        <v>28</v>
      </c>
      <c r="B7" t="s">
        <v>29</v>
      </c>
      <c r="C7">
        <v>1</v>
      </c>
      <c r="D7" s="5">
        <v>-250.46</v>
      </c>
      <c r="N7" s="4">
        <v>250.46</v>
      </c>
    </row>
    <row r="8" spans="1:22">
      <c r="A8" t="s">
        <v>30</v>
      </c>
      <c r="B8" t="s">
        <v>31</v>
      </c>
      <c r="C8" t="s">
        <v>32</v>
      </c>
      <c r="D8" s="5">
        <v>-999</v>
      </c>
      <c r="N8" s="4">
        <v>999</v>
      </c>
    </row>
    <row r="9" spans="1:22">
      <c r="A9" t="s">
        <v>33</v>
      </c>
      <c r="B9" t="s">
        <v>34</v>
      </c>
      <c r="D9" s="5">
        <v>1500</v>
      </c>
      <c r="E9" s="5">
        <v>-1000</v>
      </c>
      <c r="F9" s="5">
        <v>-400</v>
      </c>
      <c r="G9" s="4">
        <v>-100</v>
      </c>
    </row>
    <row r="10" spans="1:22">
      <c r="A10" t="s">
        <v>33</v>
      </c>
      <c r="B10" t="s">
        <v>35</v>
      </c>
      <c r="C10">
        <v>2</v>
      </c>
      <c r="D10" s="5">
        <v>-1999</v>
      </c>
      <c r="N10" s="4">
        <v>1999</v>
      </c>
    </row>
    <row r="11" spans="1:22">
      <c r="A11" t="s">
        <v>36</v>
      </c>
      <c r="B11" t="s">
        <v>37</v>
      </c>
      <c r="C11">
        <v>3</v>
      </c>
      <c r="D11" s="5">
        <v>-1220</v>
      </c>
      <c r="P11" s="4">
        <v>1220</v>
      </c>
    </row>
    <row r="12" spans="1:22">
      <c r="A12" t="s">
        <v>36</v>
      </c>
      <c r="B12" t="s">
        <v>38</v>
      </c>
      <c r="C12">
        <v>4</v>
      </c>
      <c r="D12" s="5">
        <v>-106</v>
      </c>
      <c r="P12" s="4">
        <v>106</v>
      </c>
    </row>
    <row r="13" spans="1:22">
      <c r="A13" t="s">
        <v>36</v>
      </c>
      <c r="B13" t="s">
        <v>39</v>
      </c>
      <c r="C13">
        <v>5</v>
      </c>
      <c r="D13" s="4">
        <v>-1218.75</v>
      </c>
      <c r="P13" s="4">
        <v>1218.75</v>
      </c>
    </row>
    <row r="14" spans="1:22">
      <c r="A14" t="s">
        <v>36</v>
      </c>
      <c r="B14" t="s">
        <v>40</v>
      </c>
      <c r="C14">
        <v>6</v>
      </c>
      <c r="D14" s="4">
        <v>-1099.21</v>
      </c>
      <c r="P14" s="4">
        <v>1099.21</v>
      </c>
    </row>
    <row r="15" spans="1:22">
      <c r="A15" t="s">
        <v>36</v>
      </c>
      <c r="B15" t="s">
        <v>41</v>
      </c>
      <c r="C15">
        <v>7</v>
      </c>
      <c r="D15" s="4">
        <v>-1600</v>
      </c>
      <c r="P15" s="4">
        <v>1600</v>
      </c>
    </row>
    <row r="16" spans="1:22">
      <c r="A16" t="s">
        <v>36</v>
      </c>
      <c r="B16" t="s">
        <v>42</v>
      </c>
      <c r="C16">
        <v>8</v>
      </c>
      <c r="D16" s="4">
        <v>-109.85</v>
      </c>
      <c r="P16" s="4">
        <v>109.85</v>
      </c>
    </row>
    <row r="17" spans="1:21">
      <c r="A17" t="s">
        <v>36</v>
      </c>
      <c r="B17" t="s">
        <v>43</v>
      </c>
      <c r="C17">
        <v>9</v>
      </c>
      <c r="D17" s="4">
        <v>-370.85</v>
      </c>
      <c r="P17" s="4">
        <v>370.85</v>
      </c>
    </row>
    <row r="18" spans="1:21">
      <c r="A18" t="s">
        <v>36</v>
      </c>
      <c r="B18" t="s">
        <v>44</v>
      </c>
      <c r="C18">
        <v>10</v>
      </c>
      <c r="D18" s="4">
        <v>-300</v>
      </c>
      <c r="P18" s="4">
        <v>300</v>
      </c>
    </row>
    <row r="19" spans="1:21">
      <c r="A19" t="s">
        <v>36</v>
      </c>
      <c r="B19" t="s">
        <v>45</v>
      </c>
      <c r="C19">
        <v>11</v>
      </c>
      <c r="D19" s="4">
        <v>-700</v>
      </c>
      <c r="J19" s="4">
        <v>700</v>
      </c>
    </row>
    <row r="20" spans="1:21">
      <c r="A20" t="s">
        <v>46</v>
      </c>
      <c r="B20" t="s">
        <v>47</v>
      </c>
      <c r="C20">
        <v>12</v>
      </c>
      <c r="D20" s="4">
        <v>-773.04</v>
      </c>
      <c r="S20" s="4">
        <v>773.04</v>
      </c>
    </row>
    <row r="21" spans="1:21">
      <c r="A21" t="s">
        <v>46</v>
      </c>
      <c r="B21" t="s">
        <v>48</v>
      </c>
      <c r="C21">
        <v>13</v>
      </c>
      <c r="D21" s="4">
        <v>-2000</v>
      </c>
      <c r="P21" s="4">
        <v>2000</v>
      </c>
    </row>
    <row r="22" spans="1:21">
      <c r="A22" t="s">
        <v>49</v>
      </c>
      <c r="B22" t="s">
        <v>25</v>
      </c>
      <c r="D22" s="4">
        <v>-36929</v>
      </c>
      <c r="I22" s="4">
        <v>36929</v>
      </c>
    </row>
    <row r="23" spans="1:21">
      <c r="A23" t="s">
        <v>49</v>
      </c>
      <c r="B23" t="s">
        <v>27</v>
      </c>
      <c r="D23" s="4">
        <v>45000</v>
      </c>
      <c r="E23" s="5">
        <v>-30000</v>
      </c>
      <c r="F23" s="5">
        <v>-12000</v>
      </c>
      <c r="G23" s="4">
        <v>-3000</v>
      </c>
    </row>
    <row r="24" spans="1:21">
      <c r="A24" t="s">
        <v>50</v>
      </c>
      <c r="B24" t="s">
        <v>51</v>
      </c>
      <c r="C24" t="s">
        <v>52</v>
      </c>
      <c r="D24" s="4">
        <v>-249.18</v>
      </c>
      <c r="N24" s="4">
        <v>249.18</v>
      </c>
    </row>
    <row r="25" spans="1:21">
      <c r="A25" t="s">
        <v>53</v>
      </c>
      <c r="B25" t="s">
        <v>54</v>
      </c>
      <c r="C25">
        <v>14</v>
      </c>
      <c r="D25" s="4">
        <v>-2981.75</v>
      </c>
      <c r="S25" s="4">
        <v>2981.75</v>
      </c>
    </row>
    <row r="26" spans="1:21">
      <c r="A26" t="s">
        <v>53</v>
      </c>
      <c r="B26" t="s">
        <v>55</v>
      </c>
      <c r="C26">
        <v>15</v>
      </c>
      <c r="D26" s="4">
        <v>-800</v>
      </c>
      <c r="M26" s="4">
        <v>800</v>
      </c>
    </row>
    <row r="27" spans="1:21">
      <c r="A27" t="s">
        <v>56</v>
      </c>
      <c r="B27" s="17" t="s">
        <v>57</v>
      </c>
      <c r="C27" t="s">
        <v>58</v>
      </c>
      <c r="D27" s="4">
        <v>-1400</v>
      </c>
      <c r="E27" s="5">
        <v>1000</v>
      </c>
      <c r="F27" s="5">
        <v>400</v>
      </c>
      <c r="G27" s="4">
        <v>0</v>
      </c>
    </row>
    <row r="28" spans="1:21">
      <c r="A28" t="s">
        <v>59</v>
      </c>
      <c r="B28" t="s">
        <v>60</v>
      </c>
      <c r="D28" s="4">
        <v>-200</v>
      </c>
      <c r="U28" s="4">
        <v>200</v>
      </c>
    </row>
    <row r="29" spans="1:21">
      <c r="A29" t="s">
        <v>61</v>
      </c>
      <c r="B29" t="s">
        <v>62</v>
      </c>
      <c r="C29">
        <v>16</v>
      </c>
      <c r="D29" s="4">
        <v>-4338.13</v>
      </c>
      <c r="O29" s="4">
        <v>4338.13</v>
      </c>
    </row>
    <row r="30" spans="1:21">
      <c r="A30" t="s">
        <v>61</v>
      </c>
      <c r="B30" t="s">
        <v>63</v>
      </c>
      <c r="C30">
        <v>17</v>
      </c>
      <c r="D30" s="4">
        <v>-1351.35</v>
      </c>
      <c r="M30" s="4">
        <v>1351.35</v>
      </c>
    </row>
    <row r="31" spans="1:21">
      <c r="A31" t="s">
        <v>64</v>
      </c>
      <c r="B31" t="s">
        <v>65</v>
      </c>
      <c r="D31" s="4">
        <v>-200</v>
      </c>
      <c r="U31" s="4">
        <v>200</v>
      </c>
    </row>
    <row r="32" spans="1:21">
      <c r="A32" t="s">
        <v>66</v>
      </c>
      <c r="B32" t="s">
        <v>67</v>
      </c>
      <c r="D32" s="4">
        <v>-309.83999999999997</v>
      </c>
      <c r="U32" s="4">
        <v>309.83999999999997</v>
      </c>
    </row>
    <row r="33" spans="1:19">
      <c r="A33" t="s">
        <v>68</v>
      </c>
      <c r="B33" t="s">
        <v>69</v>
      </c>
      <c r="C33">
        <v>18</v>
      </c>
      <c r="D33" s="4">
        <v>-1000</v>
      </c>
      <c r="K33" s="4">
        <v>1000</v>
      </c>
    </row>
    <row r="34" spans="1:19">
      <c r="A34" t="s">
        <v>68</v>
      </c>
      <c r="B34" t="s">
        <v>27</v>
      </c>
      <c r="D34" s="4">
        <v>45000</v>
      </c>
      <c r="E34" s="5">
        <v>-30000</v>
      </c>
      <c r="F34" s="5">
        <v>-12000</v>
      </c>
      <c r="G34" s="4">
        <v>-3000</v>
      </c>
    </row>
    <row r="35" spans="1:19">
      <c r="A35" t="s">
        <v>68</v>
      </c>
      <c r="B35" t="s">
        <v>70</v>
      </c>
      <c r="C35" t="s">
        <v>26</v>
      </c>
      <c r="D35" s="4">
        <v>-1287.3499999999999</v>
      </c>
      <c r="K35" s="4">
        <v>1287.3499999999999</v>
      </c>
    </row>
    <row r="36" spans="1:19">
      <c r="A36" t="s">
        <v>71</v>
      </c>
      <c r="B36" t="s">
        <v>72</v>
      </c>
      <c r="C36">
        <v>19</v>
      </c>
      <c r="D36" s="4">
        <v>-248.93</v>
      </c>
      <c r="N36" s="4">
        <v>248.93</v>
      </c>
    </row>
    <row r="37" spans="1:19">
      <c r="A37" t="s">
        <v>73</v>
      </c>
      <c r="B37" s="17" t="s">
        <v>74</v>
      </c>
      <c r="D37" s="4">
        <v>-1400</v>
      </c>
      <c r="E37" s="5">
        <v>1000</v>
      </c>
      <c r="F37" s="5">
        <v>400</v>
      </c>
      <c r="G37" s="4">
        <v>0</v>
      </c>
    </row>
    <row r="38" spans="1:19">
      <c r="A38" t="s">
        <v>75</v>
      </c>
      <c r="B38" t="s">
        <v>76</v>
      </c>
      <c r="C38">
        <v>20</v>
      </c>
      <c r="D38" s="4">
        <v>-2017.5</v>
      </c>
      <c r="S38" s="4">
        <v>2017.5</v>
      </c>
    </row>
    <row r="39" spans="1:19">
      <c r="A39" t="s">
        <v>77</v>
      </c>
      <c r="B39" t="s">
        <v>27</v>
      </c>
      <c r="D39" s="4">
        <v>45000</v>
      </c>
      <c r="E39" s="5">
        <v>-30000</v>
      </c>
      <c r="F39" s="5">
        <v>-12000</v>
      </c>
      <c r="G39" s="4">
        <v>-3000</v>
      </c>
    </row>
    <row r="40" spans="1:19">
      <c r="A40" t="s">
        <v>78</v>
      </c>
      <c r="B40" t="s">
        <v>79</v>
      </c>
      <c r="C40" s="18" t="s">
        <v>80</v>
      </c>
      <c r="D40" s="4">
        <v>-248.93</v>
      </c>
      <c r="N40" s="4">
        <v>248.93</v>
      </c>
    </row>
    <row r="41" spans="1:19">
      <c r="A41" t="s">
        <v>81</v>
      </c>
      <c r="B41" s="17" t="s">
        <v>82</v>
      </c>
      <c r="D41" s="4">
        <v>-1400</v>
      </c>
      <c r="E41" s="5">
        <v>1000</v>
      </c>
      <c r="F41" s="5">
        <v>400</v>
      </c>
      <c r="G41" s="4">
        <v>0</v>
      </c>
    </row>
    <row r="42" spans="1:19">
      <c r="A42" t="s">
        <v>83</v>
      </c>
      <c r="B42" t="s">
        <v>84</v>
      </c>
      <c r="C42">
        <v>21</v>
      </c>
      <c r="D42" s="4">
        <v>-3145</v>
      </c>
      <c r="M42" s="4">
        <v>3145</v>
      </c>
    </row>
    <row r="43" spans="1:19">
      <c r="A43" t="s">
        <v>85</v>
      </c>
      <c r="B43" t="s">
        <v>25</v>
      </c>
      <c r="C43" s="18" t="s">
        <v>86</v>
      </c>
      <c r="D43" s="4">
        <v>-27795</v>
      </c>
      <c r="I43" s="4">
        <v>27795</v>
      </c>
    </row>
    <row r="44" spans="1:19">
      <c r="A44" t="s">
        <v>85</v>
      </c>
      <c r="B44" t="s">
        <v>27</v>
      </c>
      <c r="D44" s="4">
        <v>45000</v>
      </c>
      <c r="E44" s="5">
        <v>-30000</v>
      </c>
      <c r="F44" s="5">
        <v>-12000</v>
      </c>
      <c r="G44" s="4">
        <v>-3000</v>
      </c>
    </row>
    <row r="45" spans="1:19">
      <c r="A45" t="s">
        <v>87</v>
      </c>
      <c r="B45" t="s">
        <v>88</v>
      </c>
      <c r="C45">
        <v>22</v>
      </c>
      <c r="D45" s="4">
        <v>-248.93</v>
      </c>
      <c r="N45" s="4">
        <v>248.93</v>
      </c>
    </row>
    <row r="46" spans="1:19">
      <c r="A46" t="s">
        <v>87</v>
      </c>
      <c r="B46" s="17" t="s">
        <v>89</v>
      </c>
      <c r="D46" s="4">
        <v>-1400</v>
      </c>
      <c r="E46" s="5">
        <v>1000</v>
      </c>
      <c r="F46" s="5">
        <v>400</v>
      </c>
      <c r="G46" s="4">
        <v>0</v>
      </c>
    </row>
    <row r="47" spans="1:19">
      <c r="A47" t="s">
        <v>90</v>
      </c>
      <c r="B47" t="s">
        <v>91</v>
      </c>
      <c r="C47">
        <v>23</v>
      </c>
      <c r="D47" s="4">
        <v>-3670.63</v>
      </c>
      <c r="O47" s="4">
        <v>3670.63</v>
      </c>
    </row>
    <row r="48" spans="1:19">
      <c r="A48" t="s">
        <v>90</v>
      </c>
      <c r="B48" t="s">
        <v>92</v>
      </c>
      <c r="C48">
        <v>24</v>
      </c>
      <c r="D48" s="4">
        <v>-1000</v>
      </c>
      <c r="M48" s="4">
        <v>1000</v>
      </c>
    </row>
    <row r="49" spans="1:21">
      <c r="A49" t="s">
        <v>90</v>
      </c>
      <c r="B49" t="s">
        <v>93</v>
      </c>
      <c r="C49">
        <v>25</v>
      </c>
      <c r="D49" s="4">
        <v>-1000</v>
      </c>
      <c r="M49" s="4">
        <v>1000</v>
      </c>
    </row>
    <row r="50" spans="1:21">
      <c r="A50" t="s">
        <v>90</v>
      </c>
      <c r="B50" t="s">
        <v>94</v>
      </c>
      <c r="C50">
        <v>26</v>
      </c>
      <c r="D50" s="4">
        <v>-4000</v>
      </c>
      <c r="M50" s="4">
        <v>4000</v>
      </c>
    </row>
    <row r="51" spans="1:21">
      <c r="A51" t="s">
        <v>95</v>
      </c>
      <c r="B51" t="s">
        <v>65</v>
      </c>
      <c r="C51" s="19" t="s">
        <v>96</v>
      </c>
      <c r="D51" s="4">
        <v>-250</v>
      </c>
      <c r="U51" s="4">
        <v>250</v>
      </c>
    </row>
    <row r="52" spans="1:21">
      <c r="A52" t="s">
        <v>95</v>
      </c>
      <c r="B52" t="s">
        <v>97</v>
      </c>
      <c r="C52" s="19" t="s">
        <v>96</v>
      </c>
      <c r="D52" s="4">
        <v>-300</v>
      </c>
      <c r="U52" s="4">
        <v>300</v>
      </c>
    </row>
    <row r="53" spans="1:21">
      <c r="A53" t="s">
        <v>95</v>
      </c>
      <c r="B53" t="s">
        <v>98</v>
      </c>
      <c r="C53" s="19" t="s">
        <v>96</v>
      </c>
      <c r="D53" s="4">
        <v>-75</v>
      </c>
      <c r="U53" s="4">
        <v>75</v>
      </c>
    </row>
    <row r="54" spans="1:21">
      <c r="A54" t="s">
        <v>99</v>
      </c>
      <c r="B54" t="s">
        <v>67</v>
      </c>
      <c r="C54" s="19" t="s">
        <v>96</v>
      </c>
      <c r="D54" s="4">
        <v>-370.94</v>
      </c>
      <c r="U54" s="4">
        <v>370.94</v>
      </c>
    </row>
    <row r="55" spans="1:21">
      <c r="A55" t="s">
        <v>100</v>
      </c>
      <c r="B55" t="s">
        <v>101</v>
      </c>
      <c r="C55" t="s">
        <v>26</v>
      </c>
      <c r="D55" s="4">
        <v>-25233.59</v>
      </c>
      <c r="R55" s="4">
        <v>25233.59</v>
      </c>
    </row>
    <row r="56" spans="1:21">
      <c r="A56" t="s">
        <v>100</v>
      </c>
      <c r="B56" t="s">
        <v>25</v>
      </c>
      <c r="C56" t="s">
        <v>26</v>
      </c>
      <c r="D56" s="4">
        <v>-36929</v>
      </c>
      <c r="I56" s="4">
        <v>36929</v>
      </c>
    </row>
    <row r="57" spans="1:21">
      <c r="A57" t="s">
        <v>100</v>
      </c>
      <c r="B57" t="s">
        <v>27</v>
      </c>
      <c r="D57" s="4">
        <v>43600</v>
      </c>
      <c r="E57" s="5">
        <v>-29000</v>
      </c>
      <c r="F57" s="5">
        <v>-11600</v>
      </c>
      <c r="G57" s="4">
        <v>-3000</v>
      </c>
    </row>
    <row r="58" spans="1:21">
      <c r="A58" t="s">
        <v>100</v>
      </c>
      <c r="B58" t="s">
        <v>70</v>
      </c>
      <c r="C58" t="s">
        <v>26</v>
      </c>
      <c r="D58" s="4">
        <v>-1121.6500000000001</v>
      </c>
      <c r="K58" s="4">
        <v>1121.6500000000001</v>
      </c>
    </row>
    <row r="59" spans="1:21">
      <c r="A59" t="s">
        <v>102</v>
      </c>
      <c r="B59" t="s">
        <v>103</v>
      </c>
      <c r="D59" s="4">
        <v>-200</v>
      </c>
      <c r="G59" s="4">
        <v>200</v>
      </c>
    </row>
    <row r="60" spans="1:21">
      <c r="A60" t="s">
        <v>104</v>
      </c>
      <c r="B60" t="s">
        <v>105</v>
      </c>
      <c r="C60">
        <v>27</v>
      </c>
      <c r="D60" s="5">
        <v>-250.3</v>
      </c>
      <c r="N60" s="4">
        <v>250.3</v>
      </c>
    </row>
    <row r="61" spans="1:21">
      <c r="A61" t="s">
        <v>104</v>
      </c>
      <c r="B61" t="s">
        <v>106</v>
      </c>
      <c r="C61" t="s">
        <v>26</v>
      </c>
      <c r="D61" s="5">
        <v>-11828.04</v>
      </c>
      <c r="R61" s="4">
        <v>11828.04</v>
      </c>
    </row>
    <row r="62" spans="1:21">
      <c r="A62" t="s">
        <v>107</v>
      </c>
      <c r="B62" s="20" t="s">
        <v>108</v>
      </c>
      <c r="D62" s="21">
        <v>7200</v>
      </c>
      <c r="E62" s="5">
        <v>-5000</v>
      </c>
      <c r="F62" s="5">
        <v>-2000</v>
      </c>
      <c r="G62" s="4">
        <v>-200</v>
      </c>
    </row>
    <row r="63" spans="1:21">
      <c r="A63" t="s">
        <v>109</v>
      </c>
      <c r="B63" t="s">
        <v>25</v>
      </c>
      <c r="C63" t="s">
        <v>26</v>
      </c>
      <c r="D63" s="5">
        <v>-36929</v>
      </c>
      <c r="I63" s="4">
        <v>36929</v>
      </c>
    </row>
    <row r="64" spans="1:21">
      <c r="A64" t="s">
        <v>109</v>
      </c>
      <c r="B64" t="s">
        <v>27</v>
      </c>
      <c r="D64" s="5">
        <v>43500</v>
      </c>
      <c r="E64" s="5">
        <v>-29000</v>
      </c>
      <c r="F64" s="5">
        <v>-11600</v>
      </c>
      <c r="G64" s="4">
        <v>-2900</v>
      </c>
    </row>
    <row r="65" spans="1:16">
      <c r="A65" t="s">
        <v>110</v>
      </c>
      <c r="B65" t="s">
        <v>111</v>
      </c>
      <c r="D65" s="5">
        <v>1500</v>
      </c>
      <c r="E65" s="5">
        <v>-1000</v>
      </c>
      <c r="F65" s="5">
        <v>-400</v>
      </c>
      <c r="G65" s="4">
        <v>-100</v>
      </c>
    </row>
    <row r="66" spans="1:16">
      <c r="A66" t="s">
        <v>112</v>
      </c>
      <c r="B66" t="s">
        <v>113</v>
      </c>
      <c r="C66">
        <v>28</v>
      </c>
      <c r="D66" s="5">
        <v>-250.25</v>
      </c>
      <c r="N66" s="4">
        <v>250.25</v>
      </c>
    </row>
    <row r="67" spans="1:16">
      <c r="A67" t="s">
        <v>114</v>
      </c>
      <c r="B67" t="s">
        <v>115</v>
      </c>
      <c r="C67">
        <v>29</v>
      </c>
      <c r="D67" s="5">
        <v>-360</v>
      </c>
      <c r="P67" s="4">
        <v>360</v>
      </c>
    </row>
    <row r="68" spans="1:16">
      <c r="A68" t="s">
        <v>114</v>
      </c>
      <c r="B68" t="s">
        <v>116</v>
      </c>
      <c r="C68">
        <v>30</v>
      </c>
      <c r="D68" s="5">
        <v>-720</v>
      </c>
      <c r="N68" s="4">
        <v>720</v>
      </c>
    </row>
    <row r="69" spans="1:16">
      <c r="A69" t="s">
        <v>114</v>
      </c>
      <c r="B69" t="s">
        <v>117</v>
      </c>
      <c r="C69" s="19" t="s">
        <v>96</v>
      </c>
      <c r="D69" s="5">
        <v>-29.98</v>
      </c>
      <c r="E69" s="5">
        <v>29.98</v>
      </c>
    </row>
    <row r="70" spans="1:16">
      <c r="A70" t="s">
        <v>114</v>
      </c>
      <c r="B70" t="s">
        <v>118</v>
      </c>
      <c r="C70" s="19" t="s">
        <v>96</v>
      </c>
      <c r="D70" s="5">
        <v>-3880.94</v>
      </c>
      <c r="E70" s="5">
        <v>3880.94</v>
      </c>
    </row>
    <row r="71" spans="1:16">
      <c r="A71" t="s">
        <v>114</v>
      </c>
      <c r="B71" t="s">
        <v>119</v>
      </c>
      <c r="C71" s="19" t="s">
        <v>96</v>
      </c>
      <c r="D71" s="5">
        <v>-5172.78</v>
      </c>
      <c r="E71" s="5">
        <v>5172.78</v>
      </c>
    </row>
    <row r="72" spans="1:16">
      <c r="A72" t="s">
        <v>114</v>
      </c>
      <c r="B72" t="s">
        <v>120</v>
      </c>
      <c r="C72" s="19" t="s">
        <v>96</v>
      </c>
      <c r="D72" s="5">
        <v>-4583.4799999999996</v>
      </c>
      <c r="E72" s="5">
        <v>4583.4799999999996</v>
      </c>
    </row>
    <row r="73" spans="1:16">
      <c r="A73" t="s">
        <v>114</v>
      </c>
      <c r="B73" t="s">
        <v>121</v>
      </c>
      <c r="C73" s="19" t="s">
        <v>96</v>
      </c>
      <c r="D73" s="5">
        <v>-3893.22</v>
      </c>
      <c r="E73" s="5">
        <v>3893.22</v>
      </c>
    </row>
    <row r="74" spans="1:16">
      <c r="A74" t="s">
        <v>114</v>
      </c>
      <c r="B74" t="s">
        <v>122</v>
      </c>
      <c r="C74" s="19" t="s">
        <v>96</v>
      </c>
      <c r="D74" s="5">
        <v>-3301.87</v>
      </c>
      <c r="E74" s="5">
        <v>3301.87</v>
      </c>
    </row>
    <row r="75" spans="1:16">
      <c r="A75" t="s">
        <v>114</v>
      </c>
      <c r="B75" t="s">
        <v>123</v>
      </c>
      <c r="C75" s="19" t="s">
        <v>96</v>
      </c>
      <c r="D75" s="5">
        <v>-4552.78</v>
      </c>
      <c r="E75" s="5">
        <v>4552.78</v>
      </c>
    </row>
    <row r="76" spans="1:16">
      <c r="A76" t="s">
        <v>114</v>
      </c>
      <c r="B76" t="s">
        <v>124</v>
      </c>
      <c r="C76" s="19" t="s">
        <v>96</v>
      </c>
      <c r="D76" s="5">
        <v>-1100.1500000000001</v>
      </c>
      <c r="E76" s="5">
        <v>1100.1500000000001</v>
      </c>
    </row>
    <row r="77" spans="1:16">
      <c r="A77" t="s">
        <v>114</v>
      </c>
      <c r="B77" t="s">
        <v>125</v>
      </c>
      <c r="C77" s="19" t="s">
        <v>96</v>
      </c>
      <c r="D77" s="5">
        <v>-1925.45</v>
      </c>
      <c r="E77" s="5">
        <v>1925.45</v>
      </c>
    </row>
    <row r="78" spans="1:16">
      <c r="A78" t="s">
        <v>114</v>
      </c>
      <c r="B78" t="s">
        <v>126</v>
      </c>
      <c r="C78" s="19" t="s">
        <v>96</v>
      </c>
      <c r="D78" s="5">
        <v>-5217.8</v>
      </c>
      <c r="E78" s="5">
        <v>5217.8</v>
      </c>
    </row>
    <row r="79" spans="1:16">
      <c r="A79" t="s">
        <v>114</v>
      </c>
      <c r="B79" t="s">
        <v>127</v>
      </c>
      <c r="C79" s="19" t="s">
        <v>96</v>
      </c>
      <c r="D79" s="5">
        <v>-1042.8499999999999</v>
      </c>
      <c r="E79" s="5">
        <v>1042.8499999999999</v>
      </c>
    </row>
    <row r="80" spans="1:16">
      <c r="A80" t="s">
        <v>114</v>
      </c>
      <c r="B80" t="s">
        <v>128</v>
      </c>
      <c r="C80" s="19" t="s">
        <v>96</v>
      </c>
      <c r="D80" s="5">
        <v>-5930.56</v>
      </c>
      <c r="E80" s="5">
        <v>5930.56</v>
      </c>
    </row>
    <row r="81" spans="1:9">
      <c r="A81" t="s">
        <v>114</v>
      </c>
      <c r="B81" t="s">
        <v>129</v>
      </c>
      <c r="C81" s="19" t="s">
        <v>96</v>
      </c>
      <c r="D81" s="5">
        <v>-3175</v>
      </c>
      <c r="E81" s="5">
        <v>3175</v>
      </c>
    </row>
    <row r="82" spans="1:9">
      <c r="A82" t="s">
        <v>114</v>
      </c>
      <c r="B82" t="s">
        <v>130</v>
      </c>
      <c r="C82" s="19" t="s">
        <v>96</v>
      </c>
      <c r="D82" s="5">
        <v>-4423.1899999999996</v>
      </c>
      <c r="E82" s="5">
        <v>4423.1899999999996</v>
      </c>
    </row>
    <row r="83" spans="1:9">
      <c r="A83" t="s">
        <v>114</v>
      </c>
      <c r="B83" t="s">
        <v>131</v>
      </c>
      <c r="C83" s="19" t="s">
        <v>96</v>
      </c>
      <c r="D83" s="5">
        <v>-7790.57</v>
      </c>
      <c r="E83" s="5">
        <v>7790.57</v>
      </c>
    </row>
    <row r="84" spans="1:9">
      <c r="A84" t="s">
        <v>114</v>
      </c>
      <c r="B84" t="s">
        <v>132</v>
      </c>
      <c r="C84" s="19" t="s">
        <v>96</v>
      </c>
      <c r="D84" s="5">
        <v>-369.65</v>
      </c>
      <c r="E84" s="5">
        <v>369.65</v>
      </c>
    </row>
    <row r="85" spans="1:9">
      <c r="A85" t="s">
        <v>114</v>
      </c>
      <c r="B85" t="s">
        <v>133</v>
      </c>
      <c r="C85" s="19" t="s">
        <v>96</v>
      </c>
      <c r="D85" s="5">
        <v>-5275.78</v>
      </c>
      <c r="E85" s="5">
        <v>5275.78</v>
      </c>
    </row>
    <row r="86" spans="1:9">
      <c r="A86" t="s">
        <v>114</v>
      </c>
      <c r="B86" t="s">
        <v>134</v>
      </c>
      <c r="C86" s="19" t="s">
        <v>96</v>
      </c>
      <c r="D86" s="5">
        <v>-4302.46</v>
      </c>
      <c r="E86" s="5">
        <v>4302.46</v>
      </c>
    </row>
    <row r="87" spans="1:9">
      <c r="A87" t="s">
        <v>114</v>
      </c>
      <c r="B87" t="s">
        <v>135</v>
      </c>
      <c r="C87" s="19" t="s">
        <v>96</v>
      </c>
      <c r="D87" s="5">
        <v>-2291.7199999999998</v>
      </c>
      <c r="E87" s="5">
        <v>2291.7199999999998</v>
      </c>
    </row>
    <row r="88" spans="1:9">
      <c r="A88" t="s">
        <v>114</v>
      </c>
      <c r="B88" t="s">
        <v>136</v>
      </c>
      <c r="C88" s="19" t="s">
        <v>96</v>
      </c>
      <c r="D88" s="5">
        <v>-6680.16</v>
      </c>
      <c r="E88" s="5">
        <v>6680.16</v>
      </c>
    </row>
    <row r="89" spans="1:9">
      <c r="A89" t="s">
        <v>114</v>
      </c>
      <c r="B89" t="s">
        <v>137</v>
      </c>
      <c r="C89" s="19" t="s">
        <v>96</v>
      </c>
      <c r="D89" s="5">
        <v>-153.72</v>
      </c>
      <c r="E89" s="5">
        <v>153.72</v>
      </c>
    </row>
    <row r="90" spans="1:9">
      <c r="B90" t="s">
        <v>138</v>
      </c>
      <c r="C90" s="19"/>
      <c r="D90" s="5">
        <v>1400</v>
      </c>
      <c r="E90" s="5">
        <v>-1000</v>
      </c>
      <c r="F90" s="5">
        <v>-400</v>
      </c>
    </row>
    <row r="91" spans="1:9">
      <c r="A91" t="s">
        <v>114</v>
      </c>
      <c r="B91" t="s">
        <v>139</v>
      </c>
      <c r="C91" s="19" t="s">
        <v>96</v>
      </c>
      <c r="D91" s="5">
        <v>-2255.5700000000002</v>
      </c>
      <c r="E91" s="5">
        <v>2255.5700000000002</v>
      </c>
    </row>
    <row r="92" spans="1:9">
      <c r="A92" t="s">
        <v>114</v>
      </c>
      <c r="B92" t="s">
        <v>140</v>
      </c>
      <c r="C92" s="19" t="s">
        <v>96</v>
      </c>
      <c r="D92" s="5">
        <v>-1670.36</v>
      </c>
      <c r="E92" s="5">
        <v>1670.36</v>
      </c>
    </row>
    <row r="93" spans="1:9">
      <c r="A93" t="s">
        <v>114</v>
      </c>
      <c r="B93" t="s">
        <v>141</v>
      </c>
      <c r="C93" s="19" t="s">
        <v>96</v>
      </c>
      <c r="D93" s="5">
        <v>-1325.91</v>
      </c>
      <c r="E93" s="5">
        <v>1325.91</v>
      </c>
    </row>
    <row r="94" spans="1:9">
      <c r="A94" t="s">
        <v>114</v>
      </c>
      <c r="B94" t="s">
        <v>142</v>
      </c>
      <c r="C94" s="19" t="s">
        <v>96</v>
      </c>
      <c r="D94" s="5">
        <v>-804.81</v>
      </c>
      <c r="E94" s="5">
        <v>804.81</v>
      </c>
    </row>
    <row r="95" spans="1:9">
      <c r="A95" t="s">
        <v>143</v>
      </c>
      <c r="B95" t="s">
        <v>25</v>
      </c>
      <c r="C95" s="19" t="s">
        <v>26</v>
      </c>
      <c r="D95" s="5">
        <v>-36929</v>
      </c>
      <c r="I95" s="4">
        <v>36929</v>
      </c>
    </row>
    <row r="96" spans="1:9">
      <c r="A96" t="s">
        <v>143</v>
      </c>
      <c r="B96" t="s">
        <v>27</v>
      </c>
      <c r="C96" s="19" t="s">
        <v>26</v>
      </c>
      <c r="D96" s="5">
        <v>45000</v>
      </c>
      <c r="E96" s="5">
        <v>-30000</v>
      </c>
      <c r="F96" s="5">
        <v>-12000</v>
      </c>
      <c r="G96" s="4">
        <v>-3000</v>
      </c>
    </row>
    <row r="97" spans="1:21">
      <c r="A97" t="s">
        <v>144</v>
      </c>
      <c r="B97" t="s">
        <v>145</v>
      </c>
      <c r="C97">
        <v>31</v>
      </c>
      <c r="D97" s="5">
        <v>-249.22</v>
      </c>
      <c r="N97" s="4">
        <v>249.22</v>
      </c>
    </row>
    <row r="98" spans="1:21">
      <c r="A98" t="s">
        <v>146</v>
      </c>
      <c r="B98" t="s">
        <v>147</v>
      </c>
      <c r="C98">
        <v>32</v>
      </c>
      <c r="D98" s="5">
        <v>-800</v>
      </c>
      <c r="S98" s="4">
        <v>800</v>
      </c>
    </row>
    <row r="99" spans="1:21">
      <c r="A99" t="s">
        <v>148</v>
      </c>
      <c r="B99" t="s">
        <v>149</v>
      </c>
      <c r="C99">
        <v>33</v>
      </c>
      <c r="D99" s="5">
        <v>-202.88</v>
      </c>
      <c r="N99" s="4">
        <v>202.88</v>
      </c>
    </row>
    <row r="100" spans="1:21">
      <c r="A100" t="s">
        <v>150</v>
      </c>
      <c r="B100" t="s">
        <v>151</v>
      </c>
      <c r="C100" t="s">
        <v>152</v>
      </c>
      <c r="D100" s="5">
        <v>-398</v>
      </c>
      <c r="N100" s="4">
        <v>398</v>
      </c>
    </row>
    <row r="101" spans="1:21">
      <c r="A101" t="s">
        <v>153</v>
      </c>
      <c r="B101" t="s">
        <v>65</v>
      </c>
      <c r="C101" t="s">
        <v>154</v>
      </c>
      <c r="D101" s="5">
        <v>-250</v>
      </c>
      <c r="U101" s="4">
        <v>250</v>
      </c>
    </row>
    <row r="102" spans="1:21">
      <c r="A102" t="s">
        <v>153</v>
      </c>
      <c r="B102" t="s">
        <v>98</v>
      </c>
      <c r="C102" t="s">
        <v>154</v>
      </c>
      <c r="D102" s="5">
        <v>-75</v>
      </c>
      <c r="U102" s="4">
        <v>75</v>
      </c>
    </row>
    <row r="103" spans="1:21">
      <c r="A103" t="s">
        <v>153</v>
      </c>
      <c r="B103" t="s">
        <v>97</v>
      </c>
      <c r="C103" t="s">
        <v>154</v>
      </c>
      <c r="D103" s="5">
        <v>-300</v>
      </c>
      <c r="U103" s="4">
        <v>300</v>
      </c>
    </row>
    <row r="104" spans="1:21">
      <c r="A104" t="s">
        <v>155</v>
      </c>
      <c r="B104" t="s">
        <v>67</v>
      </c>
      <c r="C104" t="s">
        <v>154</v>
      </c>
      <c r="D104" s="5">
        <v>-330.28</v>
      </c>
      <c r="U104" s="4">
        <v>330.28</v>
      </c>
    </row>
    <row r="105" spans="1:21">
      <c r="A105" t="s">
        <v>156</v>
      </c>
      <c r="B105" t="s">
        <v>69</v>
      </c>
      <c r="C105" t="s">
        <v>157</v>
      </c>
      <c r="D105" s="5">
        <v>-1000</v>
      </c>
      <c r="K105" s="4">
        <v>1000</v>
      </c>
    </row>
    <row r="106" spans="1:21">
      <c r="A106" t="s">
        <v>156</v>
      </c>
      <c r="B106" t="s">
        <v>25</v>
      </c>
      <c r="C106" t="s">
        <v>26</v>
      </c>
      <c r="D106" s="5">
        <v>-36929</v>
      </c>
      <c r="I106" s="4">
        <v>36929</v>
      </c>
    </row>
    <row r="107" spans="1:21">
      <c r="A107" t="s">
        <v>156</v>
      </c>
      <c r="B107" t="s">
        <v>158</v>
      </c>
      <c r="C107" t="s">
        <v>26</v>
      </c>
      <c r="D107" s="5">
        <v>46081.9</v>
      </c>
      <c r="E107" s="5">
        <v>-31081.9</v>
      </c>
      <c r="F107" s="5">
        <v>-12000</v>
      </c>
      <c r="G107" s="4">
        <v>-3000</v>
      </c>
    </row>
    <row r="108" spans="1:21">
      <c r="A108" t="s">
        <v>159</v>
      </c>
      <c r="B108" t="s">
        <v>160</v>
      </c>
      <c r="C108" t="s">
        <v>26</v>
      </c>
      <c r="D108" s="5">
        <v>-483.07</v>
      </c>
      <c r="K108" s="4">
        <v>483.07</v>
      </c>
    </row>
    <row r="109" spans="1:21">
      <c r="A109" t="s">
        <v>159</v>
      </c>
      <c r="B109" t="s">
        <v>161</v>
      </c>
      <c r="C109">
        <v>34</v>
      </c>
      <c r="D109" s="5">
        <v>-1010.02</v>
      </c>
      <c r="K109" s="4">
        <v>1010.02</v>
      </c>
    </row>
    <row r="110" spans="1:21">
      <c r="A110" t="s">
        <v>159</v>
      </c>
      <c r="B110" t="s">
        <v>162</v>
      </c>
      <c r="C110" t="s">
        <v>96</v>
      </c>
      <c r="D110" s="5">
        <v>-3018.13</v>
      </c>
      <c r="E110" s="5">
        <v>3018.13</v>
      </c>
    </row>
    <row r="111" spans="1:21">
      <c r="A111" t="s">
        <v>163</v>
      </c>
      <c r="B111" t="s">
        <v>164</v>
      </c>
      <c r="C111">
        <v>35</v>
      </c>
      <c r="D111" s="5">
        <v>-249.15</v>
      </c>
      <c r="N111" s="4">
        <v>249.15</v>
      </c>
    </row>
    <row r="112" spans="1:21">
      <c r="A112" t="s">
        <v>165</v>
      </c>
      <c r="B112" t="s">
        <v>166</v>
      </c>
      <c r="C112">
        <v>36</v>
      </c>
      <c r="D112" s="5">
        <v>-11691.25</v>
      </c>
      <c r="M112" s="4">
        <v>11691.25</v>
      </c>
    </row>
    <row r="113" spans="1:24">
      <c r="A113" t="s">
        <v>167</v>
      </c>
      <c r="B113" t="s">
        <v>60</v>
      </c>
      <c r="C113" t="s">
        <v>154</v>
      </c>
      <c r="D113" s="5">
        <v>-200</v>
      </c>
      <c r="U113" s="4">
        <v>200</v>
      </c>
    </row>
    <row r="114" spans="1:24">
      <c r="A114" t="s">
        <v>168</v>
      </c>
      <c r="B114" t="s">
        <v>25</v>
      </c>
      <c r="C114" t="s">
        <v>26</v>
      </c>
      <c r="D114" s="5">
        <v>-36929</v>
      </c>
      <c r="I114" s="4">
        <v>36929</v>
      </c>
    </row>
    <row r="115" spans="1:24">
      <c r="A115" t="s">
        <v>168</v>
      </c>
      <c r="B115" t="s">
        <v>27</v>
      </c>
      <c r="D115" s="5">
        <v>45000</v>
      </c>
      <c r="E115" s="5">
        <v>-30000</v>
      </c>
      <c r="F115" s="5">
        <v>-12000</v>
      </c>
      <c r="G115" s="4">
        <v>-3000</v>
      </c>
    </row>
    <row r="116" spans="1:24">
      <c r="A116" t="s">
        <v>169</v>
      </c>
      <c r="B116" t="s">
        <v>170</v>
      </c>
      <c r="C116">
        <v>37</v>
      </c>
      <c r="D116" s="5">
        <v>-248.97</v>
      </c>
      <c r="N116" s="4">
        <v>248.97</v>
      </c>
    </row>
    <row r="117" spans="1:24">
      <c r="A117" t="s">
        <v>171</v>
      </c>
      <c r="B117" t="s">
        <v>172</v>
      </c>
      <c r="C117">
        <v>38</v>
      </c>
      <c r="D117" s="5">
        <v>-5574.38</v>
      </c>
      <c r="O117" s="4">
        <v>5574.38</v>
      </c>
    </row>
    <row r="118" spans="1:24">
      <c r="A118" t="s">
        <v>173</v>
      </c>
      <c r="B118" t="s">
        <v>174</v>
      </c>
      <c r="C118" t="s">
        <v>154</v>
      </c>
      <c r="D118" s="5">
        <v>-200</v>
      </c>
      <c r="U118" s="4">
        <v>200</v>
      </c>
    </row>
    <row r="119" spans="1:24">
      <c r="A119" t="s">
        <v>175</v>
      </c>
      <c r="B119" t="s">
        <v>25</v>
      </c>
      <c r="D119" s="5">
        <v>-36929</v>
      </c>
      <c r="I119" s="4">
        <v>36929</v>
      </c>
    </row>
    <row r="120" spans="1:24">
      <c r="A120" t="s">
        <v>175</v>
      </c>
      <c r="B120" t="s">
        <v>27</v>
      </c>
      <c r="D120" s="5">
        <v>45000</v>
      </c>
      <c r="E120" s="5">
        <v>-30000</v>
      </c>
      <c r="F120" s="5">
        <v>-12000</v>
      </c>
      <c r="G120" s="4">
        <v>-3000</v>
      </c>
    </row>
    <row r="121" spans="1:24">
      <c r="A121" t="s">
        <v>176</v>
      </c>
      <c r="B121" t="s">
        <v>177</v>
      </c>
      <c r="C121">
        <v>39</v>
      </c>
      <c r="D121" s="5">
        <v>-248.97</v>
      </c>
      <c r="N121" s="4">
        <v>248.97</v>
      </c>
    </row>
    <row r="122" spans="1:24">
      <c r="A122" t="s">
        <v>178</v>
      </c>
      <c r="B122" t="s">
        <v>179</v>
      </c>
      <c r="C122">
        <v>40</v>
      </c>
      <c r="D122" s="5">
        <v>-4000</v>
      </c>
      <c r="M122" s="4">
        <v>4000</v>
      </c>
    </row>
    <row r="123" spans="1:24">
      <c r="A123" t="s">
        <v>180</v>
      </c>
      <c r="B123" t="s">
        <v>181</v>
      </c>
      <c r="C123">
        <v>41</v>
      </c>
      <c r="D123" s="5">
        <v>-297.5</v>
      </c>
      <c r="N123" s="4">
        <v>297.5</v>
      </c>
    </row>
    <row r="124" spans="1:24">
      <c r="A124" t="s">
        <v>182</v>
      </c>
      <c r="B124" t="s">
        <v>183</v>
      </c>
      <c r="C124">
        <v>42</v>
      </c>
      <c r="D124" s="5">
        <v>-1000</v>
      </c>
      <c r="M124" s="4">
        <v>1000</v>
      </c>
    </row>
    <row r="125" spans="1:24">
      <c r="A125" t="s">
        <v>182</v>
      </c>
      <c r="B125" t="s">
        <v>184</v>
      </c>
      <c r="C125">
        <v>43</v>
      </c>
      <c r="D125" s="5">
        <v>-1000</v>
      </c>
      <c r="M125" s="4">
        <v>1000</v>
      </c>
    </row>
    <row r="126" spans="1:24">
      <c r="A126" t="s">
        <v>182</v>
      </c>
      <c r="B126" t="s">
        <v>185</v>
      </c>
      <c r="C126">
        <v>44</v>
      </c>
      <c r="D126" s="5">
        <v>-800</v>
      </c>
      <c r="N126" s="4">
        <v>800</v>
      </c>
    </row>
    <row r="127" spans="1:24">
      <c r="A127" t="s">
        <v>186</v>
      </c>
      <c r="B127" t="s">
        <v>67</v>
      </c>
      <c r="C127" t="s">
        <v>154</v>
      </c>
      <c r="D127" s="5">
        <v>-285.99</v>
      </c>
      <c r="U127" s="4">
        <v>285.99</v>
      </c>
    </row>
    <row r="128" spans="1:24" s="22" customFormat="1">
      <c r="A128" t="s">
        <v>187</v>
      </c>
      <c r="B128" t="s">
        <v>65</v>
      </c>
      <c r="C128" t="s">
        <v>154</v>
      </c>
      <c r="D128" s="5">
        <v>-250</v>
      </c>
      <c r="E128" s="5"/>
      <c r="F128" s="5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>
        <v>250</v>
      </c>
      <c r="V128" s="4"/>
      <c r="W128" s="4"/>
      <c r="X128" s="4"/>
    </row>
    <row r="129" spans="1:21">
      <c r="A129" t="s">
        <v>187</v>
      </c>
      <c r="B129" t="s">
        <v>98</v>
      </c>
      <c r="C129" t="s">
        <v>154</v>
      </c>
      <c r="D129" s="5">
        <v>-75</v>
      </c>
      <c r="U129" s="4">
        <v>75</v>
      </c>
    </row>
    <row r="130" spans="1:21">
      <c r="A130" t="s">
        <v>187</v>
      </c>
      <c r="B130" t="s">
        <v>97</v>
      </c>
      <c r="C130" t="s">
        <v>154</v>
      </c>
      <c r="D130" s="5">
        <v>-300</v>
      </c>
      <c r="U130" s="4">
        <v>300</v>
      </c>
    </row>
    <row r="131" spans="1:21">
      <c r="A131" t="s">
        <v>188</v>
      </c>
      <c r="B131" t="s">
        <v>25</v>
      </c>
      <c r="C131" t="s">
        <v>26</v>
      </c>
      <c r="D131" s="5">
        <v>-36929</v>
      </c>
      <c r="I131" s="4">
        <v>36929</v>
      </c>
    </row>
    <row r="132" spans="1:21">
      <c r="A132" t="s">
        <v>188</v>
      </c>
      <c r="B132" t="s">
        <v>27</v>
      </c>
      <c r="C132" t="s">
        <v>26</v>
      </c>
      <c r="D132" s="5">
        <v>45000</v>
      </c>
      <c r="E132" s="5">
        <v>-30000</v>
      </c>
      <c r="F132" s="5">
        <v>-12000</v>
      </c>
      <c r="G132" s="4">
        <v>-3000</v>
      </c>
    </row>
    <row r="133" spans="1:21">
      <c r="A133" t="s">
        <v>189</v>
      </c>
      <c r="B133" t="s">
        <v>190</v>
      </c>
      <c r="C133" t="s">
        <v>26</v>
      </c>
      <c r="D133" s="5">
        <v>-25117.040000000001</v>
      </c>
      <c r="R133" s="4">
        <v>25117.040000000001</v>
      </c>
    </row>
    <row r="134" spans="1:21">
      <c r="A134" t="s">
        <v>191</v>
      </c>
      <c r="B134" t="s">
        <v>192</v>
      </c>
      <c r="C134">
        <v>45</v>
      </c>
      <c r="D134" s="5">
        <v>-248.97</v>
      </c>
      <c r="N134" s="4">
        <v>248.97</v>
      </c>
    </row>
    <row r="135" spans="1:21">
      <c r="A135" t="s">
        <v>191</v>
      </c>
      <c r="B135" t="s">
        <v>160</v>
      </c>
      <c r="C135" t="s">
        <v>26</v>
      </c>
      <c r="D135" s="5">
        <v>-908.47</v>
      </c>
      <c r="K135" s="4">
        <v>908.47</v>
      </c>
    </row>
    <row r="136" spans="1:21">
      <c r="A136" t="s">
        <v>191</v>
      </c>
      <c r="B136" t="s">
        <v>160</v>
      </c>
      <c r="C136" t="s">
        <v>26</v>
      </c>
      <c r="D136" s="5">
        <v>-471.66</v>
      </c>
      <c r="K136" s="4">
        <v>471.66</v>
      </c>
    </row>
    <row r="137" spans="1:21">
      <c r="A137" t="s">
        <v>193</v>
      </c>
      <c r="B137" t="s">
        <v>194</v>
      </c>
      <c r="D137" s="5">
        <v>-1400</v>
      </c>
      <c r="E137" s="5">
        <v>1000</v>
      </c>
      <c r="F137" s="5">
        <v>400</v>
      </c>
    </row>
    <row r="138" spans="1:21">
      <c r="A138" t="s">
        <v>193</v>
      </c>
      <c r="B138" t="s">
        <v>195</v>
      </c>
      <c r="C138">
        <v>46</v>
      </c>
      <c r="D138" s="5">
        <v>-3000</v>
      </c>
      <c r="M138" s="4">
        <v>3000</v>
      </c>
    </row>
    <row r="139" spans="1:21">
      <c r="A139" t="s">
        <v>196</v>
      </c>
      <c r="B139" t="s">
        <v>197</v>
      </c>
      <c r="C139">
        <v>47</v>
      </c>
      <c r="D139" s="5">
        <v>-3794.38</v>
      </c>
      <c r="O139" s="4">
        <v>3794.38</v>
      </c>
    </row>
    <row r="140" spans="1:21" ht="12" customHeight="1">
      <c r="A140" t="s">
        <v>198</v>
      </c>
      <c r="B140" t="s">
        <v>199</v>
      </c>
      <c r="C140">
        <v>48</v>
      </c>
      <c r="D140" s="5">
        <v>-2935.1</v>
      </c>
      <c r="N140" s="4">
        <v>2935.1</v>
      </c>
    </row>
    <row r="141" spans="1:21" ht="12" customHeight="1">
      <c r="D141" s="5"/>
    </row>
    <row r="142" spans="1:21" ht="12" customHeight="1">
      <c r="B142" t="s">
        <v>200</v>
      </c>
      <c r="D142" s="5"/>
      <c r="E142" s="23">
        <f>SUM(E4:E140)</f>
        <v>-276913.01</v>
      </c>
    </row>
    <row r="143" spans="1:21" ht="12" customHeight="1">
      <c r="B143" s="7" t="s">
        <v>201</v>
      </c>
      <c r="D143" s="5"/>
      <c r="E143" s="5">
        <f>-(E69+E70+E71+E72+E73+E74+E75+E76+E77+E78+E79+E80+E81+E82+E83+E84+E85+E86+E87+E88+E89+E91+E92+E93+E94+E110)</f>
        <v>-84168.890000000029</v>
      </c>
    </row>
    <row r="144" spans="1:21" ht="12" customHeight="1">
      <c r="B144" s="7" t="s">
        <v>202</v>
      </c>
      <c r="D144" s="5"/>
      <c r="E144" s="5">
        <v>1081.9000000000001</v>
      </c>
    </row>
    <row r="145" spans="1:24" ht="12" customHeight="1">
      <c r="B145" s="4" t="s">
        <v>203</v>
      </c>
      <c r="D145" s="5"/>
      <c r="E145" s="5">
        <v>1000</v>
      </c>
      <c r="F145" s="5">
        <v>400</v>
      </c>
    </row>
    <row r="146" spans="1:24" ht="12" customHeight="1">
      <c r="B146" s="4" t="s">
        <v>204</v>
      </c>
      <c r="D146" s="5">
        <v>1400</v>
      </c>
      <c r="E146" s="5">
        <v>-1000</v>
      </c>
      <c r="F146" s="5">
        <v>-400</v>
      </c>
    </row>
    <row r="147" spans="1:24" ht="12" customHeight="1">
      <c r="B147" s="4"/>
      <c r="D147" s="5"/>
    </row>
    <row r="148" spans="1:24">
      <c r="A148" s="22"/>
      <c r="B148" s="16" t="s">
        <v>205</v>
      </c>
      <c r="C148" s="22"/>
      <c r="D148" s="8">
        <f>SUM(D4:D140)</f>
        <v>254316.66000000024</v>
      </c>
      <c r="E148" s="5">
        <f>E143+(E144)+E142+E145+E146</f>
        <v>-360000.00000000006</v>
      </c>
      <c r="F148" s="8">
        <f>SUM(F4:F146)</f>
        <v>-144000</v>
      </c>
      <c r="G148" s="8">
        <f>SUM(G4:G140)</f>
        <v>-36000</v>
      </c>
      <c r="H148" s="8"/>
      <c r="I148" s="8">
        <f>SUM(I4:I140)</f>
        <v>360156</v>
      </c>
      <c r="J148" s="8">
        <f>SUM(J4:J140)</f>
        <v>700</v>
      </c>
      <c r="K148" s="8">
        <f>SUM(K4:K140)</f>
        <v>7282.22</v>
      </c>
      <c r="L148" s="8"/>
      <c r="M148" s="8">
        <f>SUM(M4:M140)</f>
        <v>31987.599999999999</v>
      </c>
      <c r="N148" s="8">
        <f>SUM(N4:N140)</f>
        <v>11343.74</v>
      </c>
      <c r="O148" s="8">
        <f>SUM(O4:O140)</f>
        <v>17377.52</v>
      </c>
      <c r="P148" s="8">
        <f>SUM(P4:P140)</f>
        <v>8384.66</v>
      </c>
      <c r="Q148" s="8"/>
      <c r="R148" s="8">
        <f>SUM(R4:R140)</f>
        <v>62178.670000000006</v>
      </c>
      <c r="S148" s="8">
        <f>SUM(S4:S140)</f>
        <v>6572.29</v>
      </c>
      <c r="T148" s="8"/>
      <c r="U148" s="8">
        <f>SUM(U4:U140)</f>
        <v>3972.0499999999993</v>
      </c>
      <c r="V148" s="8">
        <f>SUM(V4:V140)</f>
        <v>0</v>
      </c>
      <c r="W148" s="8"/>
      <c r="X148" s="8"/>
    </row>
    <row r="149" spans="1:24">
      <c r="B149" t="s">
        <v>206</v>
      </c>
      <c r="C149">
        <v>360000</v>
      </c>
      <c r="E149" s="5">
        <v>360000</v>
      </c>
      <c r="F149" s="5">
        <v>144000</v>
      </c>
      <c r="G149" s="4">
        <v>36000</v>
      </c>
    </row>
    <row r="150" spans="1:24">
      <c r="B150" t="s">
        <v>207</v>
      </c>
      <c r="C150" s="24">
        <v>144000</v>
      </c>
      <c r="D150" s="4" t="s">
        <v>208</v>
      </c>
      <c r="E150" s="5">
        <f>E148+E149</f>
        <v>0</v>
      </c>
      <c r="F150" s="5">
        <f>F148+F149</f>
        <v>0</v>
      </c>
      <c r="G150" s="5">
        <f>G148+G149</f>
        <v>0</v>
      </c>
    </row>
    <row r="151" spans="1:24">
      <c r="B151" t="s">
        <v>209</v>
      </c>
      <c r="C151" s="24">
        <v>36000</v>
      </c>
    </row>
    <row r="154" spans="1:24">
      <c r="B154" s="7" t="s">
        <v>201</v>
      </c>
      <c r="D154" s="5"/>
      <c r="E154" s="5">
        <v>84168.89</v>
      </c>
      <c r="F154" s="4"/>
    </row>
    <row r="155" spans="1:24">
      <c r="B155" s="7" t="s">
        <v>202</v>
      </c>
      <c r="D155" s="5"/>
      <c r="E155" s="5">
        <v>-1081.9000000000001</v>
      </c>
      <c r="F155" s="25"/>
    </row>
    <row r="156" spans="1:24">
      <c r="B156" t="s">
        <v>210</v>
      </c>
      <c r="E156" s="5">
        <f>SUM(E154:E155)</f>
        <v>83086.990000000005</v>
      </c>
      <c r="F156" s="26"/>
    </row>
    <row r="157" spans="1:24">
      <c r="F157" s="27"/>
    </row>
  </sheetData>
  <mergeCells count="5">
    <mergeCell ref="E1:G1"/>
    <mergeCell ref="I1:K1"/>
    <mergeCell ref="M1:P1"/>
    <mergeCell ref="R1:T1"/>
    <mergeCell ref="U1:V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2"/>
  <sheetViews>
    <sheetView topLeftCell="A16" zoomScaleNormal="100" workbookViewId="0">
      <selection activeCell="B42" sqref="B42"/>
    </sheetView>
  </sheetViews>
  <sheetFormatPr defaultColWidth="8.5" defaultRowHeight="11.25"/>
  <cols>
    <col min="1" max="1" width="49.75" customWidth="1"/>
    <col min="2" max="2" width="26.75" customWidth="1"/>
    <col min="3" max="4" width="10.5" customWidth="1"/>
    <col min="6" max="6" width="10.5" customWidth="1"/>
    <col min="8" max="8" width="13.125" customWidth="1"/>
  </cols>
  <sheetData>
    <row r="1" spans="1:8" ht="15.75">
      <c r="A1" s="29" t="s">
        <v>211</v>
      </c>
      <c r="B1" s="29"/>
      <c r="C1" s="29"/>
      <c r="D1" s="63"/>
      <c r="E1" s="29"/>
      <c r="F1" s="28"/>
    </row>
    <row r="2" spans="1:8" ht="15.75">
      <c r="A2" s="22" t="s">
        <v>542</v>
      </c>
      <c r="B2" s="22"/>
      <c r="C2" s="22"/>
      <c r="D2" s="64"/>
      <c r="E2" s="22"/>
      <c r="F2" s="28"/>
    </row>
    <row r="3" spans="1:8" ht="15.75">
      <c r="A3" s="22"/>
      <c r="B3" s="22"/>
      <c r="C3" s="22"/>
      <c r="D3" s="64"/>
      <c r="E3" s="22"/>
      <c r="F3" s="28"/>
    </row>
    <row r="4" spans="1:8" ht="15.75">
      <c r="A4" s="30"/>
      <c r="B4" s="32" t="s">
        <v>536</v>
      </c>
      <c r="C4" s="32"/>
      <c r="D4" s="65" t="s">
        <v>427</v>
      </c>
      <c r="E4" s="32"/>
      <c r="F4" s="31" t="s">
        <v>213</v>
      </c>
      <c r="H4" s="32" t="s">
        <v>214</v>
      </c>
    </row>
    <row r="5" spans="1:8" ht="15.75">
      <c r="A5" s="32" t="s">
        <v>215</v>
      </c>
      <c r="B5" s="65"/>
      <c r="C5" s="65"/>
      <c r="D5" s="65"/>
      <c r="E5" s="32"/>
      <c r="F5" s="28"/>
      <c r="H5" s="32"/>
    </row>
    <row r="6" spans="1:8" ht="15.75">
      <c r="A6" s="30"/>
      <c r="B6" s="33"/>
      <c r="C6" s="33"/>
      <c r="D6" s="33"/>
      <c r="E6" s="30"/>
      <c r="F6" s="28"/>
      <c r="H6" s="32"/>
    </row>
    <row r="7" spans="1:8" ht="15.75">
      <c r="A7" s="32" t="s">
        <v>216</v>
      </c>
      <c r="B7" s="65"/>
      <c r="C7" s="65"/>
      <c r="D7" s="65"/>
      <c r="E7" s="32"/>
      <c r="F7" s="28"/>
    </row>
    <row r="8" spans="1:8" ht="15.75">
      <c r="A8" s="30" t="s">
        <v>9</v>
      </c>
      <c r="B8" s="33">
        <f>-(Bogf20_21!E115)</f>
        <v>359999.99999999994</v>
      </c>
      <c r="C8" s="33"/>
      <c r="D8" s="33">
        <f>-(Bogf19_20!E147)</f>
        <v>360000</v>
      </c>
      <c r="E8" s="30"/>
      <c r="F8" s="28">
        <f>-(Bogf18_19!E148)</f>
        <v>360000.00000000006</v>
      </c>
      <c r="H8" s="33">
        <v>423000</v>
      </c>
    </row>
    <row r="9" spans="1:8" ht="15.75">
      <c r="A9" s="30" t="s">
        <v>10</v>
      </c>
      <c r="B9" s="33">
        <f>-(Bogf20_21!F115)</f>
        <v>144000</v>
      </c>
      <c r="C9" s="33"/>
      <c r="D9" s="33">
        <f>-(Bogf19_20!F147)</f>
        <v>144000</v>
      </c>
      <c r="E9" s="30"/>
      <c r="F9" s="28">
        <f>-(Bogf18_19!F148)</f>
        <v>144000</v>
      </c>
      <c r="H9" s="33">
        <v>144000</v>
      </c>
    </row>
    <row r="10" spans="1:8" ht="15.75">
      <c r="A10" s="30" t="s">
        <v>428</v>
      </c>
      <c r="B10" s="33">
        <f>-(Bogf20_21!G115)</f>
        <v>36000</v>
      </c>
      <c r="C10" s="33"/>
      <c r="D10" s="66">
        <f>-(Bogf19_20!G147)</f>
        <v>36000</v>
      </c>
      <c r="E10" s="67"/>
      <c r="F10" s="34">
        <f>-(Bogf18_19!G148)</f>
        <v>36000</v>
      </c>
      <c r="H10" s="33">
        <v>36000</v>
      </c>
    </row>
    <row r="11" spans="1:8" ht="15.75">
      <c r="A11" s="30" t="s">
        <v>218</v>
      </c>
      <c r="B11" s="35">
        <f>SUM(B8:B10)</f>
        <v>540000</v>
      </c>
      <c r="C11" s="66"/>
      <c r="D11" s="34">
        <f>SUM(D8:D10)</f>
        <v>540000</v>
      </c>
      <c r="E11" s="36"/>
      <c r="F11" s="34">
        <f>SUM(F8:F10)</f>
        <v>540000</v>
      </c>
      <c r="H11" s="35">
        <f>SUM(H8:H10)</f>
        <v>603000</v>
      </c>
    </row>
    <row r="12" spans="1:8" ht="15.75">
      <c r="A12" s="30"/>
      <c r="B12" s="33"/>
      <c r="C12" s="33"/>
      <c r="D12" s="33"/>
      <c r="E12" s="30"/>
      <c r="F12" s="28"/>
      <c r="H12" s="33"/>
    </row>
    <row r="13" spans="1:8" ht="15.75">
      <c r="A13" s="30"/>
      <c r="B13" s="33"/>
      <c r="C13" s="33"/>
      <c r="D13" s="33"/>
      <c r="E13" s="30"/>
      <c r="F13" s="28"/>
      <c r="H13" s="33"/>
    </row>
    <row r="14" spans="1:8" ht="15.75">
      <c r="A14" s="32" t="s">
        <v>219</v>
      </c>
      <c r="B14" s="65"/>
      <c r="C14" s="65"/>
      <c r="D14" s="65"/>
      <c r="E14" s="32"/>
      <c r="F14" s="28"/>
      <c r="H14" s="33"/>
    </row>
    <row r="15" spans="1:8" ht="15.75">
      <c r="A15" s="30"/>
      <c r="B15" s="33"/>
      <c r="C15" s="33"/>
      <c r="D15" s="33"/>
      <c r="E15" s="30"/>
      <c r="F15" s="28"/>
      <c r="H15" s="33"/>
    </row>
    <row r="16" spans="1:8" ht="15.75">
      <c r="A16" s="32" t="s">
        <v>220</v>
      </c>
      <c r="B16" s="65"/>
      <c r="C16" s="65"/>
      <c r="D16" s="65"/>
      <c r="E16" s="32"/>
      <c r="F16" s="28"/>
      <c r="H16" s="33"/>
    </row>
    <row r="17" spans="1:8" ht="15.75">
      <c r="A17" s="30" t="s">
        <v>12</v>
      </c>
      <c r="B17" s="33">
        <v>-341133.12</v>
      </c>
      <c r="C17" s="33"/>
      <c r="D17" s="33">
        <v>-333174.94</v>
      </c>
      <c r="E17" s="30"/>
      <c r="F17" s="28">
        <v>-348077.94</v>
      </c>
      <c r="H17" s="33">
        <v>-360156</v>
      </c>
    </row>
    <row r="18" spans="1:8" ht="15.75">
      <c r="A18" s="30" t="s">
        <v>221</v>
      </c>
      <c r="B18" s="33">
        <f>Bogf20_21!J115</f>
        <v>0</v>
      </c>
      <c r="C18" s="33"/>
      <c r="D18" s="33">
        <f>-(Bogf19_20!J147)</f>
        <v>-35902</v>
      </c>
      <c r="E18" s="30"/>
      <c r="F18" s="28">
        <f>-(Bogf18_19!J148)</f>
        <v>-700</v>
      </c>
      <c r="H18" s="33">
        <v>-18893</v>
      </c>
    </row>
    <row r="19" spans="1:8" ht="15.75">
      <c r="A19" s="30" t="s">
        <v>222</v>
      </c>
      <c r="B19" s="33">
        <f>-(Bogf20_21!K115)</f>
        <v>-7485.6399999999994</v>
      </c>
      <c r="C19" s="33"/>
      <c r="D19" s="33">
        <f>-(Bogf19_20!K147)</f>
        <v>-8271.5299999999988</v>
      </c>
      <c r="E19" s="30"/>
      <c r="F19" s="34">
        <f>-(Bogf18_19!K148)</f>
        <v>-7282.22</v>
      </c>
      <c r="H19" s="33">
        <v>-5032</v>
      </c>
    </row>
    <row r="20" spans="1:8" ht="15.75">
      <c r="A20" s="30" t="s">
        <v>223</v>
      </c>
      <c r="B20" s="35">
        <f>SUM(B17:B19)</f>
        <v>-348618.76</v>
      </c>
      <c r="C20" s="35"/>
      <c r="D20" s="36">
        <f>SUM(D17:D19)</f>
        <v>-377348.47</v>
      </c>
      <c r="E20" s="30"/>
      <c r="F20" s="36">
        <f>SUM(F17:F19)</f>
        <v>-356060.15999999997</v>
      </c>
      <c r="H20" s="35">
        <f>SUM(H17:H19)</f>
        <v>-384081</v>
      </c>
    </row>
    <row r="21" spans="1:8" ht="15.75">
      <c r="A21" s="30"/>
      <c r="B21" s="33"/>
      <c r="C21" s="33"/>
      <c r="D21" s="33"/>
      <c r="E21" s="30"/>
      <c r="F21" s="28"/>
      <c r="H21" s="33"/>
    </row>
    <row r="22" spans="1:8" ht="15.75">
      <c r="A22" s="32" t="s">
        <v>2</v>
      </c>
      <c r="B22" s="65"/>
      <c r="C22" s="65"/>
      <c r="D22" s="65"/>
      <c r="E22" s="32"/>
      <c r="F22" s="28"/>
      <c r="H22" s="33"/>
    </row>
    <row r="23" spans="1:8" ht="15.75">
      <c r="A23" s="30" t="s">
        <v>224</v>
      </c>
      <c r="B23" s="33">
        <f>-(Bogf20_21!M115)</f>
        <v>-12631</v>
      </c>
      <c r="C23" s="33"/>
      <c r="D23" s="33">
        <f>-Bogf19_20!M147</f>
        <v>-31104.7</v>
      </c>
      <c r="E23" s="30"/>
      <c r="F23" s="28">
        <f>-(Bogf18_19!M148)</f>
        <v>-31987.599999999999</v>
      </c>
      <c r="H23" s="33">
        <v>-23835</v>
      </c>
    </row>
    <row r="24" spans="1:8" ht="15.75">
      <c r="A24" s="30" t="s">
        <v>225</v>
      </c>
      <c r="B24" s="33">
        <f>-(Bogf20_21!N124)</f>
        <v>-14597.41</v>
      </c>
      <c r="C24" s="33"/>
      <c r="D24" s="33">
        <f>-Bogf19_20!N147</f>
        <v>-3457.3899999999994</v>
      </c>
      <c r="E24" s="30"/>
      <c r="F24" s="28">
        <f>-(Bogf18_19!N148)</f>
        <v>-11343.74</v>
      </c>
      <c r="H24" s="33">
        <v>-12770</v>
      </c>
    </row>
    <row r="25" spans="1:8" ht="15.75">
      <c r="A25" s="30" t="s">
        <v>17</v>
      </c>
      <c r="B25" s="33">
        <f>-(Bogf20_21!O115)</f>
        <v>-16078.14</v>
      </c>
      <c r="C25" s="33"/>
      <c r="D25" s="33">
        <f>-Bogf19_20!O147</f>
        <v>-21887.52</v>
      </c>
      <c r="E25" s="30"/>
      <c r="F25" s="28">
        <f>-(Bogf18_19!O148)</f>
        <v>-17377.52</v>
      </c>
      <c r="H25" s="33">
        <v>-12069</v>
      </c>
    </row>
    <row r="26" spans="1:8" ht="15.75">
      <c r="A26" s="30" t="s">
        <v>18</v>
      </c>
      <c r="B26" s="33">
        <f>-(Bogf20_21!P115)</f>
        <v>-10480</v>
      </c>
      <c r="C26" s="33"/>
      <c r="D26" s="33">
        <f>-Bogf19_20!P147</f>
        <v>-10769.5</v>
      </c>
      <c r="E26" s="30"/>
      <c r="F26" s="34">
        <f>-(Bogf18_19!P148)</f>
        <v>-8384.66</v>
      </c>
      <c r="H26" s="33">
        <v>-10629</v>
      </c>
    </row>
    <row r="27" spans="1:8" ht="15.75">
      <c r="A27" s="30" t="s">
        <v>226</v>
      </c>
      <c r="B27" s="35">
        <f>SUM(B23:B26)</f>
        <v>-53786.55</v>
      </c>
      <c r="C27" s="33"/>
      <c r="D27" s="36">
        <f>SUM(D23:D26)</f>
        <v>-67219.11</v>
      </c>
      <c r="E27" s="30"/>
      <c r="F27" s="36">
        <f>SUM(F23:F26)</f>
        <v>-69093.52</v>
      </c>
      <c r="H27" s="35">
        <f>SUM(H23:H26)</f>
        <v>-59303</v>
      </c>
    </row>
    <row r="28" spans="1:8" ht="15.75">
      <c r="A28" s="30"/>
      <c r="B28" s="33"/>
      <c r="C28" s="33"/>
      <c r="D28" s="33"/>
      <c r="E28" s="30"/>
      <c r="F28" s="28"/>
      <c r="H28" s="33"/>
    </row>
    <row r="29" spans="1:8" ht="15.75">
      <c r="A29" s="32" t="s">
        <v>3</v>
      </c>
      <c r="B29" s="65"/>
      <c r="C29" s="65"/>
      <c r="D29" s="65"/>
      <c r="E29" s="32"/>
      <c r="F29" s="28"/>
      <c r="H29" s="33"/>
    </row>
    <row r="30" spans="1:8" ht="15.75">
      <c r="A30" s="30" t="s">
        <v>19</v>
      </c>
      <c r="B30" s="33">
        <f>-(Bogf20_21!R115)</f>
        <v>-64260.85</v>
      </c>
      <c r="C30" s="33"/>
      <c r="D30" s="33">
        <f>-Bogf19_20!R147</f>
        <v>-62432.49</v>
      </c>
      <c r="E30" s="30"/>
      <c r="F30" s="28">
        <f>-(Bogf18_19!R148)</f>
        <v>-62178.670000000006</v>
      </c>
      <c r="H30" s="33">
        <v>-59306</v>
      </c>
    </row>
    <row r="31" spans="1:8" ht="15.75">
      <c r="A31" s="30" t="s">
        <v>227</v>
      </c>
      <c r="B31" s="33">
        <f>Bogf20_21!S115</f>
        <v>0</v>
      </c>
      <c r="C31" s="33"/>
      <c r="D31" s="33">
        <f>-Bogf19_20!S147</f>
        <v>-4409.3999999999996</v>
      </c>
      <c r="E31" s="30"/>
      <c r="F31" s="28">
        <f>-(Bogf18_19!S148)</f>
        <v>-6572.29</v>
      </c>
      <c r="H31" s="33">
        <v>-5563</v>
      </c>
    </row>
    <row r="32" spans="1:8" ht="15.75">
      <c r="A32" s="30" t="s">
        <v>228</v>
      </c>
      <c r="B32" s="33">
        <v>-7862</v>
      </c>
      <c r="C32" s="33"/>
      <c r="D32" s="33">
        <v>-7862</v>
      </c>
      <c r="E32" s="30"/>
      <c r="F32" s="34">
        <v>-7862</v>
      </c>
      <c r="H32" s="33">
        <v>-7862</v>
      </c>
    </row>
    <row r="33" spans="1:8" ht="15.75">
      <c r="A33" s="30" t="s">
        <v>229</v>
      </c>
      <c r="B33" s="35">
        <f>SUM(B30:B32)</f>
        <v>-72122.850000000006</v>
      </c>
      <c r="C33" s="33"/>
      <c r="D33" s="36">
        <f>SUM(D30:D32)</f>
        <v>-74703.89</v>
      </c>
      <c r="E33" s="30"/>
      <c r="F33" s="36">
        <f>SUM(F30:F32)</f>
        <v>-76612.960000000006</v>
      </c>
      <c r="H33" s="35">
        <v>-72732</v>
      </c>
    </row>
    <row r="34" spans="1:8" ht="15.75">
      <c r="A34" s="30"/>
      <c r="B34" s="33"/>
      <c r="C34" s="33"/>
      <c r="D34" s="33"/>
      <c r="E34" s="30"/>
      <c r="F34" s="28"/>
      <c r="H34" s="33"/>
    </row>
    <row r="35" spans="1:8" ht="15.75">
      <c r="A35" s="32" t="s">
        <v>230</v>
      </c>
      <c r="B35" s="65"/>
      <c r="C35" s="65"/>
      <c r="D35" s="65"/>
      <c r="E35" s="32"/>
      <c r="F35" s="28"/>
      <c r="H35" s="33"/>
    </row>
    <row r="36" spans="1:8" ht="15.75">
      <c r="A36" s="30" t="s">
        <v>429</v>
      </c>
      <c r="B36" s="33">
        <f>-(Bogf20_21!U115)</f>
        <v>-5143.3599999999997</v>
      </c>
      <c r="C36" s="33"/>
      <c r="D36" s="33">
        <f>-Bogf19_20!U147</f>
        <v>-4945.9100000000008</v>
      </c>
      <c r="E36" s="30"/>
      <c r="F36" s="28">
        <f>-(Bogf18_19!U148)</f>
        <v>-3972.0499999999993</v>
      </c>
      <c r="H36" s="33">
        <v>-2398</v>
      </c>
    </row>
    <row r="37" spans="1:8" ht="15.75">
      <c r="A37" s="30" t="s">
        <v>232</v>
      </c>
      <c r="B37" s="33">
        <v>0</v>
      </c>
      <c r="C37" s="33"/>
      <c r="D37" s="33">
        <v>0</v>
      </c>
      <c r="E37" s="30"/>
      <c r="F37" s="34">
        <f>Bogf18_19!V148</f>
        <v>0</v>
      </c>
      <c r="H37" s="33">
        <v>0</v>
      </c>
    </row>
    <row r="38" spans="1:8" ht="15.75">
      <c r="A38" s="30" t="s">
        <v>233</v>
      </c>
      <c r="B38" s="35">
        <f>SUM(B36:B37)</f>
        <v>-5143.3599999999997</v>
      </c>
      <c r="C38" s="33"/>
      <c r="D38" s="36">
        <f>SUM(D36:D37)</f>
        <v>-4945.9100000000008</v>
      </c>
      <c r="E38" s="30"/>
      <c r="F38" s="36">
        <f>SUM(F36:F37)</f>
        <v>-3972.0499999999993</v>
      </c>
      <c r="H38" s="35">
        <f>SUM(H36:H37)</f>
        <v>-2398</v>
      </c>
    </row>
    <row r="39" spans="1:8" ht="15.75">
      <c r="A39" s="30"/>
      <c r="B39" s="33"/>
      <c r="C39" s="33"/>
      <c r="D39" s="33"/>
      <c r="E39" s="30"/>
      <c r="F39" s="28"/>
      <c r="H39" s="33"/>
    </row>
    <row r="40" spans="1:8" ht="15.75">
      <c r="A40" s="32" t="s">
        <v>234</v>
      </c>
      <c r="B40" s="65">
        <v>0</v>
      </c>
      <c r="C40" s="65"/>
      <c r="D40" s="65">
        <v>0</v>
      </c>
      <c r="E40" s="32"/>
      <c r="F40" s="28">
        <v>0</v>
      </c>
      <c r="H40" s="33">
        <v>0</v>
      </c>
    </row>
    <row r="41" spans="1:8" ht="15.75">
      <c r="A41" s="30" t="s">
        <v>543</v>
      </c>
      <c r="B41" s="33"/>
      <c r="C41" s="33"/>
      <c r="D41" s="33"/>
      <c r="E41" s="30"/>
      <c r="F41" s="28"/>
      <c r="H41" s="33"/>
    </row>
    <row r="42" spans="1:8" ht="15.75">
      <c r="A42" s="30" t="s">
        <v>235</v>
      </c>
      <c r="B42" s="38">
        <f>B11+B20+B27+B33+B38+B40</f>
        <v>60328.479999999996</v>
      </c>
      <c r="C42" s="33"/>
      <c r="D42" s="37">
        <f>D11+D20+D27+D33+D38+D40</f>
        <v>15782.620000000028</v>
      </c>
      <c r="E42" s="30"/>
      <c r="F42" s="37">
        <f>F11+F20+F27+F33+F38+F40</f>
        <v>34261.310000000012</v>
      </c>
      <c r="H42" s="38">
        <f>H11+H20+H27+H33+H38+H40</f>
        <v>84486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150"/>
  <sheetViews>
    <sheetView zoomScale="90" zoomScaleNormal="90" workbookViewId="0">
      <pane ySplit="1" topLeftCell="A122" activePane="bottomLeft" state="frozen"/>
      <selection pane="bottomLeft" activeCell="A130" sqref="A130"/>
    </sheetView>
  </sheetViews>
  <sheetFormatPr defaultColWidth="8.5" defaultRowHeight="11.25"/>
  <cols>
    <col min="1" max="1" width="10.5" customWidth="1"/>
    <col min="2" max="2" width="53.75" customWidth="1"/>
    <col min="3" max="3" width="11.75" style="13" customWidth="1"/>
    <col min="4" max="4" width="11.75" customWidth="1"/>
    <col min="5" max="6" width="12.5" customWidth="1"/>
    <col min="7" max="7" width="13.75" customWidth="1"/>
    <col min="8" max="8" width="4" customWidth="1"/>
    <col min="9" max="9" width="13" customWidth="1"/>
    <col min="10" max="11" width="10.5" customWidth="1"/>
    <col min="12" max="12" width="2.375" customWidth="1"/>
    <col min="13" max="13" width="16.5" customWidth="1"/>
    <col min="14" max="14" width="10.125" customWidth="1"/>
    <col min="15" max="15" width="12.125" customWidth="1"/>
    <col min="16" max="16" width="13.5" customWidth="1"/>
    <col min="17" max="17" width="2" customWidth="1"/>
    <col min="18" max="18" width="11.375" customWidth="1"/>
    <col min="19" max="19" width="10.5" customWidth="1"/>
    <col min="20" max="20" width="2.75" customWidth="1"/>
    <col min="21" max="21" width="10.125" customWidth="1"/>
  </cols>
  <sheetData>
    <row r="1" spans="1:24" ht="24.75" customHeight="1">
      <c r="A1" s="71"/>
      <c r="B1" s="71"/>
      <c r="C1" s="87"/>
      <c r="D1" s="72"/>
      <c r="E1" s="71" t="s">
        <v>0</v>
      </c>
      <c r="F1" s="71"/>
      <c r="G1" s="71"/>
      <c r="H1" s="71"/>
      <c r="I1" s="71" t="s">
        <v>1</v>
      </c>
      <c r="J1" s="71"/>
      <c r="K1" s="71"/>
      <c r="L1" s="71"/>
      <c r="M1" s="71" t="s">
        <v>2</v>
      </c>
      <c r="N1" s="71"/>
      <c r="O1" s="71"/>
      <c r="P1" s="71"/>
      <c r="Q1" s="71"/>
      <c r="R1" s="71" t="s">
        <v>3</v>
      </c>
      <c r="S1" s="71"/>
      <c r="T1" s="71"/>
      <c r="U1" s="71" t="s">
        <v>4</v>
      </c>
      <c r="V1" s="71"/>
      <c r="W1" s="73"/>
      <c r="X1" s="73"/>
    </row>
    <row r="2" spans="1:24" s="91" customFormat="1" ht="36" customHeight="1">
      <c r="A2" s="88" t="s">
        <v>5</v>
      </c>
      <c r="B2" s="89" t="s">
        <v>6</v>
      </c>
      <c r="C2" s="90" t="s">
        <v>435</v>
      </c>
      <c r="D2" s="90" t="s">
        <v>8</v>
      </c>
      <c r="E2" s="89" t="s">
        <v>9</v>
      </c>
      <c r="F2" s="89" t="s">
        <v>10</v>
      </c>
      <c r="G2" s="89" t="s">
        <v>11</v>
      </c>
      <c r="H2" s="89"/>
      <c r="I2" s="89" t="s">
        <v>12</v>
      </c>
      <c r="J2" s="89" t="s">
        <v>13</v>
      </c>
      <c r="K2" s="89" t="s">
        <v>14</v>
      </c>
      <c r="L2" s="89"/>
      <c r="M2" s="89" t="s">
        <v>15</v>
      </c>
      <c r="N2" s="89" t="s">
        <v>16</v>
      </c>
      <c r="O2" s="89" t="s">
        <v>17</v>
      </c>
      <c r="P2" s="89" t="s">
        <v>18</v>
      </c>
      <c r="Q2" s="89"/>
      <c r="R2" s="89" t="s">
        <v>19</v>
      </c>
      <c r="S2" s="89" t="s">
        <v>20</v>
      </c>
      <c r="T2" s="89"/>
      <c r="U2" s="89" t="s">
        <v>21</v>
      </c>
      <c r="V2" s="89" t="s">
        <v>22</v>
      </c>
      <c r="W2" s="89"/>
      <c r="X2" s="89"/>
    </row>
    <row r="3" spans="1:24">
      <c r="A3" s="77" t="s">
        <v>526</v>
      </c>
      <c r="B3" s="78" t="s">
        <v>437</v>
      </c>
      <c r="D3" s="16">
        <v>300154.39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78"/>
    </row>
    <row r="4" spans="1:24">
      <c r="A4" t="s">
        <v>544</v>
      </c>
      <c r="B4" t="s">
        <v>387</v>
      </c>
      <c r="C4" s="13" t="s">
        <v>26</v>
      </c>
      <c r="D4" s="16">
        <v>-36929</v>
      </c>
      <c r="E4" s="16"/>
      <c r="F4" s="16"/>
      <c r="G4" s="16"/>
      <c r="H4" s="16"/>
      <c r="I4" s="16">
        <v>36929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4">
      <c r="A5" t="s">
        <v>544</v>
      </c>
      <c r="B5" t="s">
        <v>27</v>
      </c>
      <c r="C5" s="13" t="s">
        <v>26</v>
      </c>
      <c r="D5" s="16">
        <v>45000</v>
      </c>
      <c r="E5" s="16">
        <v>-30000</v>
      </c>
      <c r="F5" s="16">
        <v>-12000</v>
      </c>
      <c r="G5" s="16">
        <v>-3000</v>
      </c>
      <c r="H5" s="16"/>
      <c r="I5" s="16"/>
      <c r="J5" s="16"/>
      <c r="K5" s="16"/>
      <c r="L5" s="16"/>
      <c r="M5" s="16"/>
      <c r="O5" s="16"/>
      <c r="P5" s="16"/>
      <c r="Q5" s="16"/>
      <c r="R5" s="16"/>
      <c r="S5" s="16"/>
      <c r="T5" s="16"/>
      <c r="U5" s="16"/>
      <c r="V5" s="16"/>
      <c r="W5" s="16"/>
    </row>
    <row r="6" spans="1:24">
      <c r="A6" t="s">
        <v>545</v>
      </c>
      <c r="B6" t="s">
        <v>546</v>
      </c>
      <c r="C6" s="13">
        <v>1</v>
      </c>
      <c r="D6">
        <v>-249.87</v>
      </c>
      <c r="E6" s="16"/>
      <c r="F6" s="16"/>
      <c r="G6" s="16"/>
      <c r="H6" s="16"/>
      <c r="I6" s="16"/>
      <c r="J6" s="16"/>
      <c r="K6" s="16"/>
      <c r="L6" s="16"/>
      <c r="M6" s="16"/>
      <c r="N6">
        <v>249.87</v>
      </c>
      <c r="O6" s="16"/>
      <c r="P6" s="16"/>
      <c r="Q6" s="16"/>
      <c r="R6" s="16"/>
      <c r="S6" s="16"/>
      <c r="T6" s="16"/>
      <c r="U6" s="16"/>
      <c r="V6" s="16"/>
      <c r="W6" s="16"/>
    </row>
    <row r="7" spans="1:24">
      <c r="A7" t="s">
        <v>547</v>
      </c>
      <c r="B7" t="s">
        <v>418</v>
      </c>
      <c r="C7" s="13">
        <v>2</v>
      </c>
      <c r="D7" s="16">
        <v>-3584.38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>
        <v>3584.38</v>
      </c>
      <c r="P7" s="16"/>
      <c r="Q7" s="16"/>
      <c r="R7" s="16"/>
      <c r="S7" s="16"/>
      <c r="T7" s="16"/>
      <c r="U7" s="16"/>
      <c r="V7" s="16"/>
      <c r="W7" s="16"/>
    </row>
    <row r="8" spans="1:24">
      <c r="A8" t="s">
        <v>547</v>
      </c>
      <c r="B8" t="s">
        <v>548</v>
      </c>
      <c r="C8" s="13">
        <v>3</v>
      </c>
      <c r="D8">
        <v>-595</v>
      </c>
      <c r="E8" s="16"/>
      <c r="F8" s="16"/>
      <c r="G8" s="16"/>
      <c r="H8" s="16"/>
      <c r="I8" s="16"/>
      <c r="J8" s="16"/>
      <c r="K8" s="16"/>
      <c r="L8" s="16"/>
      <c r="M8" s="16"/>
      <c r="N8">
        <v>595</v>
      </c>
      <c r="O8" s="16"/>
      <c r="P8" s="16"/>
      <c r="Q8" s="16"/>
      <c r="R8" s="16"/>
      <c r="S8" s="16"/>
      <c r="T8" s="16"/>
      <c r="U8" s="16"/>
      <c r="V8" s="16"/>
      <c r="W8" s="16"/>
    </row>
    <row r="9" spans="1:24">
      <c r="A9" t="s">
        <v>547</v>
      </c>
      <c r="B9" t="s">
        <v>549</v>
      </c>
      <c r="C9" s="13">
        <v>4</v>
      </c>
      <c r="D9">
        <v>-709.7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>
        <v>709.7</v>
      </c>
      <c r="Q9" s="16"/>
      <c r="R9" s="16"/>
      <c r="S9" s="16"/>
      <c r="T9" s="16"/>
      <c r="U9" s="16"/>
      <c r="V9" s="16"/>
      <c r="W9" s="16"/>
    </row>
    <row r="10" spans="1:24">
      <c r="A10" t="s">
        <v>547</v>
      </c>
      <c r="B10" t="s">
        <v>550</v>
      </c>
      <c r="C10" s="13">
        <v>5</v>
      </c>
      <c r="D10" s="16">
        <v>-5852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>
        <v>5852</v>
      </c>
      <c r="Q10" s="16"/>
      <c r="R10" s="16"/>
      <c r="S10" s="16"/>
      <c r="T10" s="16"/>
      <c r="U10" s="16"/>
      <c r="V10" s="16"/>
      <c r="W10" s="16"/>
    </row>
    <row r="11" spans="1:24">
      <c r="A11" t="s">
        <v>547</v>
      </c>
      <c r="B11" t="s">
        <v>551</v>
      </c>
      <c r="C11" s="13">
        <v>6</v>
      </c>
      <c r="D11" s="16">
        <v>-1136.3499999999999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>
        <v>1136.3499999999999</v>
      </c>
      <c r="Q11" s="16"/>
      <c r="R11" s="16"/>
      <c r="S11" s="16"/>
      <c r="T11" s="16"/>
      <c r="U11" s="16"/>
      <c r="V11" s="16"/>
      <c r="W11" s="16"/>
    </row>
    <row r="12" spans="1:24">
      <c r="A12" t="s">
        <v>547</v>
      </c>
      <c r="B12" t="s">
        <v>552</v>
      </c>
      <c r="C12" s="13">
        <v>7</v>
      </c>
      <c r="D12">
        <v>-617</v>
      </c>
      <c r="E12" s="16"/>
      <c r="F12" s="16"/>
      <c r="G12" s="16"/>
      <c r="H12" s="16"/>
      <c r="I12" s="16"/>
      <c r="J12" s="16"/>
      <c r="K12" s="16"/>
      <c r="L12" s="16"/>
      <c r="M12" s="16"/>
      <c r="N12" s="16">
        <v>617</v>
      </c>
      <c r="O12" s="16"/>
      <c r="P12" s="16"/>
      <c r="Q12" s="16"/>
      <c r="R12" s="16"/>
      <c r="S12" s="16"/>
      <c r="T12" s="16"/>
      <c r="U12" s="16"/>
      <c r="V12" s="16"/>
      <c r="W12" s="16"/>
    </row>
    <row r="13" spans="1:24">
      <c r="A13" t="s">
        <v>553</v>
      </c>
      <c r="B13" t="s">
        <v>387</v>
      </c>
      <c r="C13" s="13" t="s">
        <v>26</v>
      </c>
      <c r="D13" s="16">
        <v>-36929</v>
      </c>
      <c r="E13" s="16"/>
      <c r="F13" s="16"/>
      <c r="G13" s="16"/>
      <c r="H13" s="16"/>
      <c r="I13" s="16">
        <v>36929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4">
      <c r="A14" t="s">
        <v>553</v>
      </c>
      <c r="B14" t="s">
        <v>27</v>
      </c>
      <c r="C14" s="13" t="s">
        <v>26</v>
      </c>
      <c r="D14" s="16">
        <v>45000</v>
      </c>
      <c r="E14" s="16">
        <v>-30000</v>
      </c>
      <c r="F14" s="16">
        <v>-12000</v>
      </c>
      <c r="G14" s="16">
        <v>-3000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4">
      <c r="A15" t="s">
        <v>554</v>
      </c>
      <c r="B15" t="s">
        <v>555</v>
      </c>
      <c r="C15" s="13">
        <v>8</v>
      </c>
      <c r="D15">
        <v>-249.87</v>
      </c>
      <c r="E15" s="16"/>
      <c r="F15" s="16"/>
      <c r="G15" s="16"/>
      <c r="H15" s="16"/>
      <c r="I15" s="16"/>
      <c r="J15" s="16"/>
      <c r="K15" s="16"/>
      <c r="L15" s="16"/>
      <c r="M15" s="16"/>
      <c r="N15">
        <v>249.87</v>
      </c>
      <c r="O15" s="16"/>
      <c r="P15" s="16"/>
      <c r="Q15" s="16"/>
      <c r="R15" s="16"/>
      <c r="S15" s="16"/>
      <c r="T15" s="16"/>
      <c r="U15" s="16"/>
      <c r="V15" s="16"/>
      <c r="W15" s="16"/>
    </row>
    <row r="16" spans="1:24">
      <c r="A16" t="s">
        <v>556</v>
      </c>
      <c r="B16" t="s">
        <v>557</v>
      </c>
      <c r="C16" s="13">
        <v>9</v>
      </c>
      <c r="D16">
        <v>-742.5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>
        <v>742.5</v>
      </c>
      <c r="Q16" s="16"/>
      <c r="R16" s="16"/>
      <c r="S16" s="16"/>
      <c r="T16" s="16"/>
      <c r="U16" s="16"/>
      <c r="V16" s="16"/>
      <c r="W16" s="16"/>
    </row>
    <row r="17" spans="1:23">
      <c r="A17" t="s">
        <v>556</v>
      </c>
      <c r="B17" t="s">
        <v>558</v>
      </c>
      <c r="C17" s="13">
        <v>10</v>
      </c>
      <c r="D17" s="16">
        <v>-2000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>
        <v>2000</v>
      </c>
      <c r="Q17" s="16"/>
      <c r="R17" s="16"/>
      <c r="S17" s="16"/>
      <c r="T17" s="16"/>
      <c r="V17" s="16"/>
      <c r="W17" s="16"/>
    </row>
    <row r="18" spans="1:23">
      <c r="A18" t="s">
        <v>559</v>
      </c>
      <c r="B18" t="s">
        <v>65</v>
      </c>
      <c r="C18" s="13" t="s">
        <v>560</v>
      </c>
      <c r="D18">
        <v>-258.25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>
        <v>258.25</v>
      </c>
      <c r="V18" s="16"/>
      <c r="W18" s="16"/>
    </row>
    <row r="19" spans="1:23">
      <c r="A19" t="s">
        <v>559</v>
      </c>
      <c r="B19" t="s">
        <v>97</v>
      </c>
      <c r="C19" s="13" t="s">
        <v>560</v>
      </c>
      <c r="D19">
        <v>-300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>
        <v>300</v>
      </c>
      <c r="V19" s="16"/>
      <c r="W19" s="16"/>
    </row>
    <row r="20" spans="1:23">
      <c r="A20" t="s">
        <v>559</v>
      </c>
      <c r="B20" t="s">
        <v>98</v>
      </c>
      <c r="C20" s="13" t="s">
        <v>560</v>
      </c>
      <c r="D20">
        <v>-75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>
        <v>75</v>
      </c>
      <c r="V20" s="16"/>
      <c r="W20" s="16"/>
    </row>
    <row r="21" spans="1:23">
      <c r="A21" t="s">
        <v>559</v>
      </c>
      <c r="B21" t="s">
        <v>67</v>
      </c>
      <c r="C21" s="13" t="s">
        <v>560</v>
      </c>
      <c r="D21">
        <v>-726.8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>
        <v>726.8</v>
      </c>
      <c r="V21" s="16"/>
      <c r="W21" s="16"/>
    </row>
    <row r="22" spans="1:23">
      <c r="A22" t="s">
        <v>561</v>
      </c>
      <c r="B22" t="s">
        <v>69</v>
      </c>
      <c r="C22" s="13" t="s">
        <v>157</v>
      </c>
      <c r="D22" s="16">
        <v>-1000</v>
      </c>
      <c r="E22" s="16"/>
      <c r="F22" s="16"/>
      <c r="G22" s="16"/>
      <c r="H22" s="16"/>
      <c r="I22" s="16"/>
      <c r="J22" s="16"/>
      <c r="K22" s="16">
        <v>1000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>
      <c r="A23" t="s">
        <v>561</v>
      </c>
      <c r="B23" t="s">
        <v>387</v>
      </c>
      <c r="C23" s="13" t="s">
        <v>26</v>
      </c>
      <c r="D23" s="16">
        <v>-36929</v>
      </c>
      <c r="E23" s="16"/>
      <c r="F23" s="16"/>
      <c r="G23" s="16"/>
      <c r="H23" s="16"/>
      <c r="I23" s="16">
        <v>36929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3">
      <c r="A24" t="s">
        <v>561</v>
      </c>
      <c r="B24" t="s">
        <v>27</v>
      </c>
      <c r="C24" s="13" t="s">
        <v>26</v>
      </c>
      <c r="D24" s="16">
        <v>45000</v>
      </c>
      <c r="E24" s="16">
        <v>-30000</v>
      </c>
      <c r="F24" s="16">
        <v>-12000</v>
      </c>
      <c r="G24" s="16">
        <v>-3000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3">
      <c r="A25" t="s">
        <v>561</v>
      </c>
      <c r="B25" t="s">
        <v>160</v>
      </c>
      <c r="C25" s="13" t="s">
        <v>26</v>
      </c>
      <c r="D25">
        <v>-996.64</v>
      </c>
      <c r="E25" s="16"/>
      <c r="F25" s="16"/>
      <c r="G25" s="16"/>
      <c r="H25" s="16"/>
      <c r="I25" s="16"/>
      <c r="J25" s="16"/>
      <c r="K25">
        <v>996.64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3">
      <c r="A26" t="s">
        <v>561</v>
      </c>
      <c r="B26" t="s">
        <v>160</v>
      </c>
      <c r="C26" s="13" t="s">
        <v>26</v>
      </c>
      <c r="D26">
        <v>-453.8</v>
      </c>
      <c r="E26" s="16"/>
      <c r="F26" s="16"/>
      <c r="G26" s="16"/>
      <c r="H26" s="16"/>
      <c r="I26" s="16"/>
      <c r="J26" s="16"/>
      <c r="K26" s="16">
        <v>453.8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>
      <c r="A27" t="s">
        <v>562</v>
      </c>
      <c r="B27" t="s">
        <v>563</v>
      </c>
      <c r="C27" s="13">
        <v>11</v>
      </c>
      <c r="D27">
        <v>-249.87</v>
      </c>
      <c r="E27" s="16"/>
      <c r="F27" s="16"/>
      <c r="G27" s="16"/>
      <c r="H27" s="16"/>
      <c r="I27" s="16"/>
      <c r="J27" s="16"/>
      <c r="K27" s="16"/>
      <c r="L27" s="16"/>
      <c r="M27" s="16"/>
      <c r="N27" s="16">
        <v>249.87</v>
      </c>
      <c r="O27" s="16"/>
      <c r="P27" s="16"/>
      <c r="Q27" s="16"/>
      <c r="R27" s="16"/>
      <c r="S27" s="16"/>
      <c r="T27" s="16"/>
      <c r="U27" s="16"/>
      <c r="V27" s="16"/>
      <c r="W27" s="16"/>
    </row>
    <row r="28" spans="1:23">
      <c r="A28" t="s">
        <v>562</v>
      </c>
      <c r="B28" t="s">
        <v>564</v>
      </c>
      <c r="C28" s="13">
        <v>12</v>
      </c>
      <c r="D28" s="16">
        <v>-11175</v>
      </c>
      <c r="E28" s="16"/>
      <c r="F28" s="16"/>
      <c r="G28" s="16"/>
      <c r="H28" s="16"/>
      <c r="J28" s="16">
        <v>11175</v>
      </c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3">
      <c r="A29" t="s">
        <v>562</v>
      </c>
      <c r="B29" t="s">
        <v>565</v>
      </c>
      <c r="C29" s="13">
        <v>13</v>
      </c>
      <c r="D29">
        <v>-468</v>
      </c>
      <c r="E29" s="16"/>
      <c r="F29" s="16"/>
      <c r="G29" s="16"/>
      <c r="H29" s="16"/>
      <c r="I29" s="16"/>
      <c r="J29" s="16"/>
      <c r="K29" s="16"/>
      <c r="L29" s="16"/>
      <c r="N29" s="16">
        <v>468</v>
      </c>
      <c r="O29" s="16"/>
      <c r="P29" s="16"/>
      <c r="Q29" s="16"/>
      <c r="R29" s="16"/>
      <c r="S29" s="16"/>
      <c r="T29" s="16"/>
      <c r="U29" s="16"/>
      <c r="V29" s="16"/>
      <c r="W29" s="16"/>
    </row>
    <row r="30" spans="1:23">
      <c r="A30" t="s">
        <v>562</v>
      </c>
      <c r="B30" t="s">
        <v>566</v>
      </c>
      <c r="C30" s="13">
        <v>14</v>
      </c>
      <c r="D30">
        <v>-178.8</v>
      </c>
      <c r="E30" s="16"/>
      <c r="F30" s="16"/>
      <c r="G30" s="16"/>
      <c r="H30" s="16"/>
      <c r="I30" s="16"/>
      <c r="J30" s="16"/>
      <c r="K30" s="16"/>
      <c r="L30" s="16"/>
      <c r="M30" s="16"/>
      <c r="N30" s="16">
        <v>178.8</v>
      </c>
      <c r="O30" s="16"/>
      <c r="P30" s="16"/>
      <c r="Q30" s="16"/>
      <c r="R30" s="16"/>
      <c r="S30" s="16"/>
      <c r="T30" s="16"/>
      <c r="U30" s="16"/>
      <c r="V30" s="16"/>
      <c r="W30" s="16"/>
    </row>
    <row r="31" spans="1:23">
      <c r="A31" t="s">
        <v>567</v>
      </c>
      <c r="B31" t="s">
        <v>568</v>
      </c>
      <c r="C31" s="13">
        <v>15</v>
      </c>
      <c r="D31" s="16">
        <v>-3584.38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>
        <v>3584.38</v>
      </c>
      <c r="P31" s="16"/>
      <c r="Q31" s="16"/>
      <c r="R31" s="16"/>
      <c r="S31" s="16"/>
      <c r="T31" s="16"/>
      <c r="U31" s="16"/>
      <c r="V31" s="16"/>
      <c r="W31" s="16"/>
    </row>
    <row r="32" spans="1:23">
      <c r="A32" t="s">
        <v>569</v>
      </c>
      <c r="B32" t="s">
        <v>570</v>
      </c>
      <c r="C32" s="13">
        <v>16</v>
      </c>
      <c r="D32">
        <v>-150</v>
      </c>
      <c r="E32" s="16"/>
      <c r="F32" s="16"/>
      <c r="G32" s="16"/>
      <c r="H32" s="16"/>
      <c r="I32" s="16"/>
      <c r="J32" s="16"/>
      <c r="K32" s="16"/>
      <c r="L32" s="16"/>
      <c r="M32" s="16"/>
      <c r="N32" s="16">
        <v>150</v>
      </c>
      <c r="O32" s="16"/>
      <c r="P32" s="16"/>
      <c r="Q32" s="16"/>
      <c r="R32" s="16"/>
      <c r="S32" s="16"/>
      <c r="T32" s="16"/>
      <c r="U32" s="16"/>
      <c r="V32" s="16"/>
      <c r="W32" s="16"/>
    </row>
    <row r="33" spans="1:23">
      <c r="A33" t="s">
        <v>571</v>
      </c>
      <c r="B33" t="s">
        <v>27</v>
      </c>
      <c r="C33" s="13" t="s">
        <v>26</v>
      </c>
      <c r="D33" s="16">
        <v>45000</v>
      </c>
      <c r="E33" s="16">
        <v>-30000</v>
      </c>
      <c r="F33" s="16">
        <v>-12000</v>
      </c>
      <c r="G33" s="16">
        <v>-3000</v>
      </c>
      <c r="H33" s="16"/>
      <c r="I33" s="16"/>
      <c r="J33" s="16"/>
      <c r="K33" s="16"/>
      <c r="L33" s="16"/>
      <c r="M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>
      <c r="A34" t="s">
        <v>572</v>
      </c>
      <c r="B34" t="s">
        <v>573</v>
      </c>
      <c r="C34" s="13" t="s">
        <v>574</v>
      </c>
      <c r="D34">
        <v>-249.87</v>
      </c>
      <c r="E34" s="16"/>
      <c r="F34" s="16"/>
      <c r="G34" s="16"/>
      <c r="H34" s="16"/>
      <c r="I34" s="16"/>
      <c r="J34" s="16"/>
      <c r="K34" s="16"/>
      <c r="L34" s="16"/>
      <c r="M34" s="16"/>
      <c r="N34" s="16">
        <v>249.87</v>
      </c>
      <c r="O34" s="16"/>
      <c r="P34" s="16"/>
      <c r="Q34" s="16"/>
      <c r="R34" s="16"/>
      <c r="S34" s="16"/>
      <c r="T34" s="16"/>
      <c r="V34" s="16"/>
      <c r="W34" s="16"/>
    </row>
    <row r="35" spans="1:23">
      <c r="A35" t="s">
        <v>575</v>
      </c>
      <c r="B35" t="s">
        <v>576</v>
      </c>
      <c r="C35" s="13" t="s">
        <v>560</v>
      </c>
      <c r="D35" s="16">
        <v>-3000</v>
      </c>
      <c r="E35" s="16"/>
      <c r="F35" s="16"/>
      <c r="G35" s="16"/>
      <c r="H35" s="16"/>
      <c r="I35" s="16"/>
      <c r="J35" s="16"/>
      <c r="K35" s="16"/>
      <c r="L35" s="16"/>
      <c r="M35" s="16">
        <v>3000</v>
      </c>
      <c r="N35" s="16"/>
      <c r="O35" s="16"/>
      <c r="P35" s="16"/>
      <c r="Q35" s="16"/>
      <c r="R35" s="16"/>
      <c r="S35" s="16"/>
      <c r="T35" s="16"/>
      <c r="V35" s="16"/>
      <c r="W35" s="16"/>
    </row>
    <row r="36" spans="1:23">
      <c r="A36" t="s">
        <v>575</v>
      </c>
      <c r="B36" t="s">
        <v>577</v>
      </c>
      <c r="C36" s="13" t="s">
        <v>560</v>
      </c>
      <c r="D36" s="16">
        <v>-8000</v>
      </c>
      <c r="E36" s="16"/>
      <c r="F36" s="16"/>
      <c r="G36" s="16"/>
      <c r="H36" s="16"/>
      <c r="I36" s="16"/>
      <c r="J36" s="16"/>
      <c r="K36" s="16"/>
      <c r="L36" s="16"/>
      <c r="M36" s="16">
        <v>8000</v>
      </c>
      <c r="N36" s="16"/>
      <c r="O36" s="16"/>
      <c r="P36" s="16"/>
      <c r="Q36" s="16"/>
      <c r="R36" s="16"/>
      <c r="S36" s="16"/>
      <c r="T36" s="16"/>
      <c r="V36" s="16"/>
      <c r="W36" s="16"/>
    </row>
    <row r="37" spans="1:23">
      <c r="A37" t="s">
        <v>578</v>
      </c>
      <c r="B37" t="s">
        <v>27</v>
      </c>
      <c r="C37" s="13" t="s">
        <v>26</v>
      </c>
      <c r="D37" s="16">
        <v>45000</v>
      </c>
      <c r="E37" s="16">
        <v>-30000</v>
      </c>
      <c r="F37" s="16">
        <v>-12000</v>
      </c>
      <c r="G37" s="16">
        <v>-3000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V37" s="16"/>
      <c r="W37" s="16"/>
    </row>
    <row r="38" spans="1:23">
      <c r="A38" t="s">
        <v>579</v>
      </c>
      <c r="B38" t="s">
        <v>580</v>
      </c>
      <c r="C38" s="13" t="s">
        <v>581</v>
      </c>
      <c r="D38">
        <v>-249.87</v>
      </c>
      <c r="E38" s="16"/>
      <c r="F38" s="16"/>
      <c r="G38" s="16"/>
      <c r="H38" s="16"/>
      <c r="I38" s="16"/>
      <c r="J38" s="16"/>
      <c r="K38" s="16"/>
      <c r="L38" s="16"/>
      <c r="M38" s="16"/>
      <c r="N38" s="16">
        <v>249.87</v>
      </c>
      <c r="O38" s="16"/>
      <c r="P38" s="16"/>
      <c r="Q38" s="16"/>
      <c r="R38" s="16"/>
      <c r="S38" s="16"/>
      <c r="T38" s="16"/>
      <c r="U38" s="16"/>
      <c r="V38" s="16"/>
      <c r="W38" s="16"/>
    </row>
    <row r="39" spans="1:23">
      <c r="A39" t="s">
        <v>582</v>
      </c>
      <c r="B39" t="s">
        <v>583</v>
      </c>
      <c r="C39" s="13">
        <v>19</v>
      </c>
      <c r="D39" s="16">
        <v>-11562.5</v>
      </c>
      <c r="E39" s="16"/>
      <c r="F39" s="16"/>
      <c r="G39" s="16"/>
      <c r="H39" s="16"/>
      <c r="I39" s="16"/>
      <c r="J39" s="16"/>
      <c r="K39" s="16"/>
      <c r="L39" s="16"/>
      <c r="M39" s="16">
        <v>11562.5</v>
      </c>
      <c r="O39" s="16"/>
      <c r="P39" s="16"/>
      <c r="Q39" s="16"/>
      <c r="R39" s="16"/>
      <c r="S39" s="16"/>
      <c r="T39" s="16"/>
      <c r="U39" s="16"/>
      <c r="V39" s="16"/>
      <c r="W39" s="16"/>
    </row>
    <row r="40" spans="1:23">
      <c r="A40" t="s">
        <v>584</v>
      </c>
      <c r="B40" t="s">
        <v>585</v>
      </c>
      <c r="C40" s="13">
        <v>20</v>
      </c>
      <c r="D40" s="16">
        <v>-25812.5</v>
      </c>
      <c r="E40" s="16"/>
      <c r="F40" s="16"/>
      <c r="G40" s="16"/>
      <c r="H40" s="16"/>
      <c r="I40" s="16"/>
      <c r="J40" s="16"/>
      <c r="K40" s="16"/>
      <c r="L40" s="16"/>
      <c r="N40" s="16"/>
      <c r="O40" s="16"/>
      <c r="P40" s="16"/>
      <c r="Q40" s="16"/>
      <c r="R40" s="16"/>
      <c r="S40" s="16">
        <v>25812.5</v>
      </c>
      <c r="T40" s="16"/>
      <c r="U40" s="16"/>
      <c r="V40" s="16"/>
      <c r="W40" s="16"/>
    </row>
    <row r="41" spans="1:23">
      <c r="A41" t="s">
        <v>586</v>
      </c>
      <c r="B41" t="s">
        <v>65</v>
      </c>
      <c r="C41" s="13" t="s">
        <v>560</v>
      </c>
      <c r="D41">
        <v>-256</v>
      </c>
      <c r="E41" s="16"/>
      <c r="F41" s="16"/>
      <c r="G41" s="16"/>
      <c r="H41" s="16"/>
      <c r="I41" s="16"/>
      <c r="J41" s="16"/>
      <c r="L41" s="16"/>
      <c r="M41" s="16"/>
      <c r="N41" s="16"/>
      <c r="O41" s="16"/>
      <c r="P41" s="16"/>
      <c r="Q41" s="16"/>
      <c r="R41" s="16"/>
      <c r="S41" s="16"/>
      <c r="T41" s="16"/>
      <c r="U41">
        <v>256</v>
      </c>
      <c r="V41" s="16"/>
      <c r="W41" s="16"/>
    </row>
    <row r="42" spans="1:23">
      <c r="A42" t="s">
        <v>586</v>
      </c>
      <c r="B42" t="s">
        <v>98</v>
      </c>
      <c r="C42" s="13" t="s">
        <v>560</v>
      </c>
      <c r="D42">
        <v>-75</v>
      </c>
      <c r="E42" s="16"/>
      <c r="F42" s="16"/>
      <c r="G42" s="16"/>
      <c r="H42" s="16"/>
      <c r="I42" s="16"/>
      <c r="J42" s="16"/>
      <c r="L42" s="16"/>
      <c r="M42" s="16"/>
      <c r="N42" s="16"/>
      <c r="O42" s="16"/>
      <c r="P42" s="16"/>
      <c r="Q42" s="16"/>
      <c r="R42" s="16"/>
      <c r="S42" s="16"/>
      <c r="T42" s="16"/>
      <c r="U42">
        <v>75</v>
      </c>
      <c r="V42" s="16"/>
      <c r="W42" s="16"/>
    </row>
    <row r="43" spans="1:23">
      <c r="A43" t="s">
        <v>586</v>
      </c>
      <c r="B43" t="s">
        <v>97</v>
      </c>
      <c r="C43" s="13" t="s">
        <v>560</v>
      </c>
      <c r="D43">
        <v>-300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>
        <v>300</v>
      </c>
      <c r="V43" s="16"/>
      <c r="W43" s="16"/>
    </row>
    <row r="44" spans="1:23">
      <c r="A44" t="s">
        <v>587</v>
      </c>
      <c r="B44" t="s">
        <v>67</v>
      </c>
      <c r="C44" s="13" t="s">
        <v>560</v>
      </c>
      <c r="D44">
        <v>-818.77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S44" s="16"/>
      <c r="T44" s="16"/>
      <c r="U44">
        <v>818.77</v>
      </c>
      <c r="V44" s="16"/>
      <c r="W44" s="16"/>
    </row>
    <row r="45" spans="1:23">
      <c r="A45" t="s">
        <v>588</v>
      </c>
      <c r="B45" t="s">
        <v>101</v>
      </c>
      <c r="C45" s="13" t="s">
        <v>26</v>
      </c>
      <c r="D45" s="16">
        <v>-25283.66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>
        <v>25283.66</v>
      </c>
      <c r="S45" s="16"/>
      <c r="T45" s="16"/>
      <c r="U45" s="16"/>
      <c r="V45" s="16"/>
      <c r="W45" s="16"/>
    </row>
    <row r="46" spans="1:23">
      <c r="A46" t="s">
        <v>588</v>
      </c>
      <c r="B46" t="s">
        <v>387</v>
      </c>
      <c r="C46" s="13" t="s">
        <v>26</v>
      </c>
      <c r="D46" s="16">
        <v>-8772.1200000000008</v>
      </c>
      <c r="E46" s="16"/>
      <c r="F46" s="16"/>
      <c r="G46" s="16"/>
      <c r="H46" s="16"/>
      <c r="I46" s="16">
        <v>8772.1200000000008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spans="1:23">
      <c r="A47" t="s">
        <v>588</v>
      </c>
      <c r="B47" t="s">
        <v>27</v>
      </c>
      <c r="C47" s="13" t="s">
        <v>26</v>
      </c>
      <c r="D47" s="16">
        <v>45000</v>
      </c>
      <c r="E47" s="16">
        <v>-30000</v>
      </c>
      <c r="F47" s="16">
        <v>-12000</v>
      </c>
      <c r="G47" s="16">
        <v>-3000</v>
      </c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</row>
    <row r="48" spans="1:23">
      <c r="A48" t="s">
        <v>588</v>
      </c>
      <c r="B48" t="s">
        <v>589</v>
      </c>
      <c r="C48" s="13" t="s">
        <v>26</v>
      </c>
      <c r="D48">
        <v>-68.75</v>
      </c>
      <c r="E48" s="16"/>
      <c r="F48" s="16"/>
      <c r="G48" s="16"/>
      <c r="H48" s="16"/>
      <c r="I48" s="16"/>
      <c r="J48" s="16"/>
      <c r="K48" s="16"/>
      <c r="L48" s="16"/>
      <c r="M48" s="16"/>
      <c r="N48" s="16">
        <v>68.75</v>
      </c>
      <c r="O48" s="16"/>
      <c r="P48" s="16"/>
      <c r="Q48" s="16"/>
      <c r="R48" s="16"/>
      <c r="S48" s="16"/>
      <c r="T48" s="16"/>
      <c r="U48" s="16"/>
      <c r="V48" s="16"/>
      <c r="W48" s="16"/>
    </row>
    <row r="49" spans="1:23">
      <c r="A49" t="s">
        <v>588</v>
      </c>
      <c r="B49" t="s">
        <v>160</v>
      </c>
      <c r="C49" s="13" t="s">
        <v>26</v>
      </c>
      <c r="D49" s="16">
        <v>-1476.1</v>
      </c>
      <c r="E49" s="16"/>
      <c r="F49" s="16"/>
      <c r="G49" s="16"/>
      <c r="H49" s="16"/>
      <c r="I49" s="16"/>
      <c r="J49" s="16"/>
      <c r="K49" s="16">
        <v>1476.1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</row>
    <row r="50" spans="1:23">
      <c r="A50" t="s">
        <v>588</v>
      </c>
      <c r="B50" t="s">
        <v>160</v>
      </c>
      <c r="C50" s="13" t="s">
        <v>26</v>
      </c>
      <c r="D50">
        <v>-702.47</v>
      </c>
      <c r="E50" s="16"/>
      <c r="F50" s="16"/>
      <c r="G50" s="16"/>
      <c r="H50" s="16"/>
      <c r="I50" s="16"/>
      <c r="J50" s="16"/>
      <c r="K50">
        <v>702.47</v>
      </c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spans="1:23">
      <c r="A51" t="s">
        <v>590</v>
      </c>
      <c r="B51" t="s">
        <v>591</v>
      </c>
      <c r="C51" s="13" t="s">
        <v>592</v>
      </c>
      <c r="D51">
        <v>-249.87</v>
      </c>
      <c r="E51" s="16"/>
      <c r="F51" s="16"/>
      <c r="G51" s="16"/>
      <c r="H51" s="16"/>
      <c r="I51" s="16"/>
      <c r="J51" s="16"/>
      <c r="K51" s="16"/>
      <c r="L51" s="16"/>
      <c r="M51" s="16"/>
      <c r="N51" s="16">
        <v>249.87</v>
      </c>
      <c r="O51" s="16"/>
      <c r="P51" s="16"/>
      <c r="Q51" s="16"/>
      <c r="R51" s="16"/>
      <c r="S51" s="16"/>
      <c r="T51" s="16"/>
      <c r="U51" s="16"/>
      <c r="V51" s="16"/>
      <c r="W51" s="16"/>
    </row>
    <row r="52" spans="1:23">
      <c r="A52" t="s">
        <v>590</v>
      </c>
      <c r="B52" t="s">
        <v>106</v>
      </c>
      <c r="C52" s="13" t="s">
        <v>26</v>
      </c>
      <c r="D52" s="16">
        <v>-12368.06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>
        <v>12368.06</v>
      </c>
      <c r="S52" s="16"/>
      <c r="T52" s="16"/>
      <c r="U52" s="16"/>
      <c r="V52" s="16"/>
      <c r="W52" s="16"/>
    </row>
    <row r="53" spans="1:23">
      <c r="A53" t="s">
        <v>593</v>
      </c>
      <c r="B53" t="s">
        <v>387</v>
      </c>
      <c r="C53" s="13" t="s">
        <v>26</v>
      </c>
      <c r="D53" s="16">
        <v>-36929</v>
      </c>
      <c r="E53" s="16"/>
      <c r="F53" s="16"/>
      <c r="G53" s="16"/>
      <c r="H53" s="16"/>
      <c r="I53" s="16">
        <v>36929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</row>
    <row r="54" spans="1:23">
      <c r="A54" t="s">
        <v>593</v>
      </c>
      <c r="B54" t="s">
        <v>27</v>
      </c>
      <c r="D54" s="16">
        <v>45000</v>
      </c>
      <c r="E54" s="16">
        <v>-30000</v>
      </c>
      <c r="F54" s="16">
        <v>-12000</v>
      </c>
      <c r="G54" s="16">
        <v>-3000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spans="1:23">
      <c r="A55" t="s">
        <v>594</v>
      </c>
      <c r="B55" t="s">
        <v>595</v>
      </c>
      <c r="C55" s="13" t="s">
        <v>596</v>
      </c>
      <c r="D55">
        <v>-249.87</v>
      </c>
      <c r="E55" s="16"/>
      <c r="F55" s="16"/>
      <c r="G55" s="16"/>
      <c r="H55" s="16"/>
      <c r="I55" s="16"/>
      <c r="J55" s="16"/>
      <c r="K55" s="16"/>
      <c r="L55" s="16"/>
      <c r="M55" s="16"/>
      <c r="N55">
        <v>249.87</v>
      </c>
      <c r="O55" s="16"/>
      <c r="P55" s="16"/>
      <c r="Q55" s="16"/>
      <c r="R55" s="16"/>
      <c r="S55" s="16"/>
      <c r="T55" s="16"/>
      <c r="U55" s="16"/>
      <c r="V55" s="16"/>
      <c r="W55" s="16"/>
    </row>
    <row r="56" spans="1:23">
      <c r="A56" t="s">
        <v>597</v>
      </c>
      <c r="B56" t="s">
        <v>598</v>
      </c>
      <c r="C56" s="13">
        <v>23</v>
      </c>
      <c r="D56" s="16">
        <v>-1287</v>
      </c>
      <c r="E56" s="16"/>
      <c r="F56" s="16"/>
      <c r="G56" s="16"/>
      <c r="H56" s="16"/>
      <c r="I56" s="16"/>
      <c r="J56" s="16"/>
      <c r="K56" s="16">
        <v>1287</v>
      </c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</row>
    <row r="57" spans="1:23">
      <c r="A57" t="s">
        <v>599</v>
      </c>
      <c r="B57" t="s">
        <v>387</v>
      </c>
      <c r="C57" s="13" t="s">
        <v>26</v>
      </c>
      <c r="D57" s="16">
        <v>-36929</v>
      </c>
      <c r="E57" s="16"/>
      <c r="F57" s="16"/>
      <c r="G57" s="16"/>
      <c r="H57" s="16"/>
      <c r="I57" s="16">
        <v>36929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</row>
    <row r="58" spans="1:23">
      <c r="A58" t="s">
        <v>599</v>
      </c>
      <c r="B58" t="s">
        <v>27</v>
      </c>
      <c r="C58" s="13" t="s">
        <v>26</v>
      </c>
      <c r="D58" s="16">
        <v>45000</v>
      </c>
      <c r="E58" s="16">
        <v>-30000</v>
      </c>
      <c r="F58" s="16">
        <v>-12000</v>
      </c>
      <c r="G58" s="16">
        <v>-3000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1:23">
      <c r="A59" t="s">
        <v>600</v>
      </c>
      <c r="B59" t="s">
        <v>601</v>
      </c>
      <c r="C59" s="13" t="s">
        <v>602</v>
      </c>
      <c r="D59">
        <v>-249.87</v>
      </c>
      <c r="F59" s="16"/>
      <c r="G59" s="16"/>
      <c r="H59" s="16"/>
      <c r="I59" s="16"/>
      <c r="J59" s="16"/>
      <c r="K59" s="16"/>
      <c r="L59" s="16"/>
      <c r="M59" s="16"/>
      <c r="N59" s="16">
        <v>249.87</v>
      </c>
      <c r="O59" s="16"/>
      <c r="P59" s="16"/>
      <c r="Q59" s="16"/>
      <c r="R59" s="16"/>
      <c r="S59" s="16"/>
      <c r="T59" s="16"/>
      <c r="U59" s="16"/>
      <c r="V59" s="16"/>
      <c r="W59" s="16"/>
    </row>
    <row r="60" spans="1:23">
      <c r="A60" t="s">
        <v>603</v>
      </c>
      <c r="B60" t="s">
        <v>604</v>
      </c>
      <c r="C60" s="13">
        <v>25</v>
      </c>
      <c r="D60" s="16">
        <v>-1770.1</v>
      </c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>
        <v>1770.1</v>
      </c>
      <c r="Q60" s="16"/>
      <c r="R60" s="16"/>
      <c r="S60" s="16"/>
      <c r="T60" s="16"/>
      <c r="U60" s="16"/>
      <c r="V60" s="16"/>
      <c r="W60" s="16"/>
    </row>
    <row r="61" spans="1:23">
      <c r="A61" t="s">
        <v>605</v>
      </c>
      <c r="B61" t="s">
        <v>606</v>
      </c>
      <c r="C61" s="13">
        <v>26</v>
      </c>
      <c r="D61">
        <v>-204.69</v>
      </c>
      <c r="E61" s="16"/>
      <c r="F61" s="16"/>
      <c r="G61" s="16"/>
      <c r="H61" s="16"/>
      <c r="I61" s="16"/>
      <c r="J61" s="16"/>
      <c r="K61" s="16"/>
      <c r="L61" s="16"/>
      <c r="M61" s="16"/>
      <c r="N61">
        <v>204.69</v>
      </c>
      <c r="O61" s="16"/>
      <c r="P61" s="16"/>
      <c r="Q61" s="16"/>
      <c r="R61" s="16"/>
      <c r="S61" s="16"/>
      <c r="T61" s="16"/>
      <c r="U61" s="16"/>
      <c r="V61" s="16"/>
      <c r="W61" s="16"/>
    </row>
    <row r="62" spans="1:23">
      <c r="A62" t="s">
        <v>607</v>
      </c>
      <c r="B62" t="s">
        <v>67</v>
      </c>
      <c r="C62" s="13" t="s">
        <v>560</v>
      </c>
      <c r="D62">
        <v>-899.97</v>
      </c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>
        <v>899.97</v>
      </c>
      <c r="V62" s="16"/>
      <c r="W62" s="16"/>
    </row>
    <row r="63" spans="1:23">
      <c r="A63" t="s">
        <v>607</v>
      </c>
      <c r="B63" t="s">
        <v>65</v>
      </c>
      <c r="C63" s="13" t="s">
        <v>560</v>
      </c>
      <c r="D63">
        <v>-252.25</v>
      </c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>
        <v>252.25</v>
      </c>
      <c r="V63" s="16"/>
      <c r="W63" s="16"/>
    </row>
    <row r="64" spans="1:23">
      <c r="A64" t="s">
        <v>607</v>
      </c>
      <c r="B64" t="s">
        <v>97</v>
      </c>
      <c r="C64" s="13" t="s">
        <v>560</v>
      </c>
      <c r="D64">
        <v>-300</v>
      </c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>
        <v>300</v>
      </c>
      <c r="V64" s="16"/>
      <c r="W64" s="16"/>
    </row>
    <row r="65" spans="1:24">
      <c r="A65" t="s">
        <v>607</v>
      </c>
      <c r="B65" t="s">
        <v>98</v>
      </c>
      <c r="C65" s="13" t="s">
        <v>560</v>
      </c>
      <c r="D65">
        <v>-75</v>
      </c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>
        <v>75</v>
      </c>
      <c r="V65" s="16"/>
      <c r="W65" s="16"/>
    </row>
    <row r="66" spans="1:24">
      <c r="A66" t="s">
        <v>608</v>
      </c>
      <c r="B66" t="s">
        <v>69</v>
      </c>
      <c r="C66" s="13" t="s">
        <v>560</v>
      </c>
      <c r="D66" s="16">
        <v>-1000</v>
      </c>
      <c r="E66" s="16"/>
      <c r="F66" s="16"/>
      <c r="G66" s="16"/>
      <c r="H66" s="16"/>
      <c r="I66" s="16"/>
      <c r="J66" s="16"/>
      <c r="K66" s="16">
        <v>1000</v>
      </c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1:24">
      <c r="A67" t="s">
        <v>608</v>
      </c>
      <c r="B67" t="s">
        <v>387</v>
      </c>
      <c r="C67" s="13" t="s">
        <v>26</v>
      </c>
      <c r="D67" s="16">
        <v>-36929</v>
      </c>
      <c r="F67" s="16"/>
      <c r="G67" s="16"/>
      <c r="H67" s="16"/>
      <c r="I67" s="16">
        <v>36929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</row>
    <row r="68" spans="1:24">
      <c r="A68" t="s">
        <v>608</v>
      </c>
      <c r="B68" t="s">
        <v>27</v>
      </c>
      <c r="C68" s="13" t="s">
        <v>26</v>
      </c>
      <c r="D68" s="16">
        <v>45000</v>
      </c>
      <c r="E68" s="16">
        <v>-30000</v>
      </c>
      <c r="F68" s="16">
        <v>-12000</v>
      </c>
      <c r="G68" s="16">
        <v>-3000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</row>
    <row r="69" spans="1:24">
      <c r="A69" t="s">
        <v>608</v>
      </c>
      <c r="B69" t="s">
        <v>160</v>
      </c>
      <c r="C69" s="13" t="s">
        <v>26</v>
      </c>
      <c r="D69" s="16">
        <v>-1230.5</v>
      </c>
      <c r="E69" s="16"/>
      <c r="F69" s="16"/>
      <c r="G69" s="16"/>
      <c r="H69" s="16"/>
      <c r="I69" s="16"/>
      <c r="J69" s="16"/>
      <c r="K69" s="16">
        <v>1230.5</v>
      </c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</row>
    <row r="70" spans="1:24">
      <c r="A70" t="s">
        <v>608</v>
      </c>
      <c r="B70" t="s">
        <v>160</v>
      </c>
      <c r="C70" s="13" t="s">
        <v>26</v>
      </c>
      <c r="D70">
        <v>-646.91999999999996</v>
      </c>
      <c r="E70" s="16"/>
      <c r="F70" s="16"/>
      <c r="G70" s="16"/>
      <c r="H70" s="16"/>
      <c r="I70" s="16"/>
      <c r="J70" s="16"/>
      <c r="K70">
        <v>646.91999999999996</v>
      </c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</row>
    <row r="71" spans="1:24">
      <c r="A71" t="s">
        <v>609</v>
      </c>
      <c r="B71" t="s">
        <v>610</v>
      </c>
      <c r="C71" s="13" t="s">
        <v>560</v>
      </c>
      <c r="D71">
        <v>-582.51</v>
      </c>
      <c r="E71">
        <v>582.51</v>
      </c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</row>
    <row r="72" spans="1:24">
      <c r="A72" t="s">
        <v>609</v>
      </c>
      <c r="B72" t="s">
        <v>611</v>
      </c>
      <c r="C72" s="13" t="s">
        <v>560</v>
      </c>
      <c r="D72" s="16">
        <v>-3924.24</v>
      </c>
      <c r="E72" s="16">
        <v>3924.24</v>
      </c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4">
      <c r="A73" t="s">
        <v>609</v>
      </c>
      <c r="B73" t="s">
        <v>612</v>
      </c>
      <c r="C73" s="13" t="s">
        <v>560</v>
      </c>
      <c r="D73" s="16">
        <v>-1938.81</v>
      </c>
      <c r="E73" s="16">
        <v>1938.81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4" spans="1:24">
      <c r="A74" t="s">
        <v>609</v>
      </c>
      <c r="B74" t="s">
        <v>613</v>
      </c>
      <c r="C74" s="13" t="s">
        <v>560</v>
      </c>
      <c r="D74" s="16">
        <v>-3110.33</v>
      </c>
      <c r="E74" s="16">
        <v>3110.33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V74" s="16"/>
      <c r="W74" s="16"/>
    </row>
    <row r="75" spans="1:24">
      <c r="A75" t="s">
        <v>609</v>
      </c>
      <c r="B75" t="s">
        <v>614</v>
      </c>
      <c r="C75" s="13" t="s">
        <v>560</v>
      </c>
      <c r="D75" s="16">
        <v>-1907.68</v>
      </c>
      <c r="E75" s="16">
        <v>1907.68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V75" s="16"/>
      <c r="W75" s="16"/>
    </row>
    <row r="76" spans="1:24">
      <c r="A76" t="s">
        <v>609</v>
      </c>
      <c r="B76" t="s">
        <v>615</v>
      </c>
      <c r="C76" s="13" t="s">
        <v>560</v>
      </c>
      <c r="D76">
        <v>-960</v>
      </c>
      <c r="E76">
        <v>960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V76" s="16"/>
      <c r="W76" s="16"/>
    </row>
    <row r="77" spans="1:24">
      <c r="A77" t="s">
        <v>609</v>
      </c>
      <c r="B77" t="s">
        <v>616</v>
      </c>
      <c r="C77" s="13" t="s">
        <v>560</v>
      </c>
      <c r="D77" s="16">
        <v>-1615.63</v>
      </c>
      <c r="E77" s="16">
        <v>1615.63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V77" s="16"/>
      <c r="W77" s="16"/>
    </row>
    <row r="78" spans="1:24" s="17" customFormat="1">
      <c r="A78" t="s">
        <v>609</v>
      </c>
      <c r="B78" t="s">
        <v>617</v>
      </c>
      <c r="C78" s="13" t="s">
        <v>560</v>
      </c>
      <c r="D78">
        <v>-242.78</v>
      </c>
      <c r="E78">
        <v>242.78</v>
      </c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/>
      <c r="V78" s="16"/>
      <c r="W78" s="16"/>
      <c r="X78"/>
    </row>
    <row r="79" spans="1:24">
      <c r="A79" t="s">
        <v>609</v>
      </c>
      <c r="B79" t="s">
        <v>618</v>
      </c>
      <c r="C79" s="13" t="s">
        <v>560</v>
      </c>
      <c r="D79" s="16">
        <v>-3314.31</v>
      </c>
      <c r="E79" s="16">
        <v>3314.31</v>
      </c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</row>
    <row r="80" spans="1:24">
      <c r="A80" t="s">
        <v>609</v>
      </c>
      <c r="B80" t="s">
        <v>619</v>
      </c>
      <c r="C80" s="13" t="s">
        <v>560</v>
      </c>
      <c r="D80" s="16">
        <v>-2344.77</v>
      </c>
      <c r="E80" s="16">
        <v>2344.77</v>
      </c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</row>
    <row r="81" spans="1:23">
      <c r="A81" t="s">
        <v>609</v>
      </c>
      <c r="B81" t="s">
        <v>126</v>
      </c>
      <c r="C81" s="13" t="s">
        <v>560</v>
      </c>
      <c r="D81" s="16">
        <v>-4221.59</v>
      </c>
      <c r="E81" s="16">
        <v>4221.59</v>
      </c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</row>
    <row r="82" spans="1:23">
      <c r="A82" t="s">
        <v>609</v>
      </c>
      <c r="B82" t="s">
        <v>620</v>
      </c>
      <c r="C82" s="13" t="s">
        <v>560</v>
      </c>
      <c r="D82" s="16">
        <v>-3769.94</v>
      </c>
      <c r="E82" s="16">
        <v>3769.94</v>
      </c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V82" s="16"/>
      <c r="W82" s="16"/>
    </row>
    <row r="83" spans="1:23">
      <c r="A83" t="s">
        <v>609</v>
      </c>
      <c r="B83" t="s">
        <v>128</v>
      </c>
      <c r="C83" s="13" t="s">
        <v>560</v>
      </c>
      <c r="D83">
        <v>-175.89</v>
      </c>
      <c r="E83">
        <v>175.89</v>
      </c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V83" s="16"/>
      <c r="W83" s="16"/>
    </row>
    <row r="84" spans="1:23">
      <c r="A84" t="s">
        <v>609</v>
      </c>
      <c r="B84" t="s">
        <v>129</v>
      </c>
      <c r="C84" s="13" t="s">
        <v>560</v>
      </c>
      <c r="D84" s="16">
        <v>-3314.97</v>
      </c>
      <c r="E84" s="16">
        <v>3314.97</v>
      </c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V84" s="16"/>
      <c r="W84" s="16"/>
    </row>
    <row r="85" spans="1:23">
      <c r="A85" t="s">
        <v>609</v>
      </c>
      <c r="B85" t="s">
        <v>130</v>
      </c>
      <c r="C85" s="13" t="s">
        <v>560</v>
      </c>
      <c r="D85" s="16">
        <v>-3790.47</v>
      </c>
      <c r="E85" s="16">
        <v>3790.47</v>
      </c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V85" s="16"/>
      <c r="W85" s="16"/>
    </row>
    <row r="86" spans="1:23">
      <c r="A86" t="s">
        <v>609</v>
      </c>
      <c r="B86" t="s">
        <v>131</v>
      </c>
      <c r="C86" s="13" t="s">
        <v>560</v>
      </c>
      <c r="D86" s="16">
        <v>-7993.79</v>
      </c>
      <c r="E86" s="16">
        <v>7993.79</v>
      </c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V86" s="16"/>
      <c r="W86" s="16"/>
    </row>
    <row r="87" spans="1:23">
      <c r="A87" t="s">
        <v>609</v>
      </c>
      <c r="B87" t="s">
        <v>132</v>
      </c>
      <c r="C87" s="13" t="s">
        <v>560</v>
      </c>
      <c r="D87">
        <v>-642.12</v>
      </c>
      <c r="E87">
        <v>642.12</v>
      </c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</row>
    <row r="88" spans="1:23">
      <c r="A88" t="s">
        <v>609</v>
      </c>
      <c r="B88" t="s">
        <v>133</v>
      </c>
      <c r="C88" s="13" t="s">
        <v>560</v>
      </c>
      <c r="D88" s="16">
        <v>-3666.63</v>
      </c>
      <c r="E88" s="16">
        <v>3666.63</v>
      </c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</row>
    <row r="89" spans="1:23">
      <c r="A89" t="s">
        <v>609</v>
      </c>
      <c r="B89" t="s">
        <v>134</v>
      </c>
      <c r="C89" s="13" t="s">
        <v>560</v>
      </c>
      <c r="D89" s="16">
        <v>-1908.34</v>
      </c>
      <c r="E89" s="16">
        <v>1908.34</v>
      </c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</row>
    <row r="90" spans="1:23">
      <c r="A90" t="s">
        <v>609</v>
      </c>
      <c r="B90" t="s">
        <v>135</v>
      </c>
      <c r="C90" s="13" t="s">
        <v>560</v>
      </c>
      <c r="D90" s="16">
        <v>-1406.36</v>
      </c>
      <c r="E90" s="16">
        <v>1406.36</v>
      </c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</row>
    <row r="91" spans="1:23">
      <c r="A91" t="s">
        <v>609</v>
      </c>
      <c r="B91" t="s">
        <v>489</v>
      </c>
      <c r="C91" s="13" t="s">
        <v>560</v>
      </c>
      <c r="D91" s="16">
        <v>-3235.5</v>
      </c>
      <c r="E91" s="16">
        <v>3235.5</v>
      </c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</row>
    <row r="92" spans="1:23">
      <c r="A92" t="s">
        <v>609</v>
      </c>
      <c r="B92" t="s">
        <v>621</v>
      </c>
      <c r="C92" s="13" t="s">
        <v>560</v>
      </c>
      <c r="D92" s="16">
        <v>-3728.88</v>
      </c>
      <c r="E92" s="16">
        <v>3728.88</v>
      </c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</row>
    <row r="93" spans="1:23">
      <c r="A93" t="s">
        <v>609</v>
      </c>
      <c r="B93" t="s">
        <v>137</v>
      </c>
      <c r="C93" s="13" t="s">
        <v>560</v>
      </c>
      <c r="D93" s="16">
        <v>-3080.53</v>
      </c>
      <c r="E93" s="16">
        <v>3080.53</v>
      </c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</row>
    <row r="94" spans="1:23">
      <c r="A94" t="s">
        <v>609</v>
      </c>
      <c r="B94" t="s">
        <v>622</v>
      </c>
      <c r="C94" s="13" t="s">
        <v>560</v>
      </c>
      <c r="D94" s="16">
        <v>-1285.1600000000001</v>
      </c>
      <c r="E94" s="16">
        <v>1285.1600000000001</v>
      </c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</row>
    <row r="95" spans="1:23">
      <c r="A95" t="s">
        <v>609</v>
      </c>
      <c r="B95" t="s">
        <v>140</v>
      </c>
      <c r="C95" s="13" t="s">
        <v>560</v>
      </c>
      <c r="D95" s="16">
        <v>-1535.5</v>
      </c>
      <c r="E95" s="16">
        <v>1535.5</v>
      </c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</row>
    <row r="96" spans="1:23">
      <c r="A96" t="s">
        <v>609</v>
      </c>
      <c r="B96" t="s">
        <v>142</v>
      </c>
      <c r="C96" s="13" t="s">
        <v>560</v>
      </c>
      <c r="D96">
        <v>-461.98</v>
      </c>
      <c r="E96">
        <v>461.98</v>
      </c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</row>
    <row r="97" spans="1:24">
      <c r="A97" t="s">
        <v>609</v>
      </c>
      <c r="B97" t="s">
        <v>623</v>
      </c>
      <c r="C97" s="13" t="s">
        <v>560</v>
      </c>
      <c r="D97">
        <v>-477.88</v>
      </c>
      <c r="E97">
        <v>477.88</v>
      </c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V97" s="16"/>
      <c r="W97" s="16"/>
    </row>
    <row r="98" spans="1:24">
      <c r="A98" s="17" t="s">
        <v>609</v>
      </c>
      <c r="B98" s="17" t="s">
        <v>624</v>
      </c>
      <c r="C98" s="92" t="s">
        <v>495</v>
      </c>
      <c r="D98" s="93">
        <v>-1500</v>
      </c>
      <c r="E98" s="93">
        <v>1000</v>
      </c>
      <c r="F98" s="93">
        <v>400</v>
      </c>
      <c r="G98" s="93">
        <v>100</v>
      </c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17"/>
      <c r="V98" s="93"/>
      <c r="W98" s="93"/>
      <c r="X98" s="17"/>
    </row>
    <row r="99" spans="1:24">
      <c r="A99" t="s">
        <v>625</v>
      </c>
      <c r="B99" t="s">
        <v>626</v>
      </c>
      <c r="C99" s="13">
        <v>27</v>
      </c>
      <c r="D99">
        <v>-249.87</v>
      </c>
      <c r="E99" s="16"/>
      <c r="F99" s="16"/>
      <c r="G99" s="16"/>
      <c r="H99" s="16"/>
      <c r="I99" s="16"/>
      <c r="J99" s="16"/>
      <c r="K99" s="16"/>
      <c r="L99" s="16"/>
      <c r="M99" s="16"/>
      <c r="N99" s="16">
        <v>249.87</v>
      </c>
      <c r="O99" s="16"/>
      <c r="P99" s="16"/>
      <c r="Q99" s="16"/>
      <c r="R99" s="16"/>
      <c r="S99" s="16"/>
      <c r="T99" s="16"/>
      <c r="V99" s="16"/>
      <c r="W99" s="16"/>
    </row>
    <row r="100" spans="1:24">
      <c r="A100" s="17" t="s">
        <v>627</v>
      </c>
      <c r="B100" s="17" t="s">
        <v>620</v>
      </c>
      <c r="C100" s="17"/>
      <c r="D100" s="93">
        <v>-3769.94</v>
      </c>
      <c r="E100" s="93">
        <v>3769.94</v>
      </c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V100" s="16"/>
      <c r="W100" s="16"/>
    </row>
    <row r="101" spans="1:24">
      <c r="A101" s="17" t="s">
        <v>627</v>
      </c>
      <c r="B101" s="17" t="s">
        <v>628</v>
      </c>
      <c r="C101" s="17"/>
      <c r="D101" s="93">
        <v>3769.94</v>
      </c>
      <c r="E101" s="93">
        <v>-3769.94</v>
      </c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V101" s="16"/>
      <c r="W101" s="16"/>
    </row>
    <row r="102" spans="1:24">
      <c r="A102" t="s">
        <v>629</v>
      </c>
      <c r="B102" t="s">
        <v>60</v>
      </c>
      <c r="C102" s="13" t="s">
        <v>560</v>
      </c>
      <c r="D102">
        <v>-350</v>
      </c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>
        <v>350</v>
      </c>
      <c r="V102" s="16"/>
      <c r="W102" s="16"/>
    </row>
    <row r="103" spans="1:24">
      <c r="A103" t="s">
        <v>630</v>
      </c>
      <c r="B103" t="s">
        <v>387</v>
      </c>
      <c r="C103" s="13" t="s">
        <v>26</v>
      </c>
      <c r="D103" s="16">
        <v>-36929</v>
      </c>
      <c r="E103" s="16"/>
      <c r="F103" s="16"/>
      <c r="G103" s="16"/>
      <c r="H103" s="16"/>
      <c r="I103" s="16">
        <v>36929</v>
      </c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V103" s="16"/>
      <c r="W103" s="16"/>
    </row>
    <row r="104" spans="1:24">
      <c r="A104" t="s">
        <v>630</v>
      </c>
      <c r="B104" t="s">
        <v>27</v>
      </c>
      <c r="C104" s="13" t="s">
        <v>26</v>
      </c>
      <c r="D104" s="16">
        <v>46267.43</v>
      </c>
      <c r="E104" s="16">
        <v>-31767.43</v>
      </c>
      <c r="F104" s="16">
        <v>-11600</v>
      </c>
      <c r="G104" s="16">
        <v>-2900</v>
      </c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V104" s="16"/>
      <c r="W104" s="16"/>
    </row>
    <row r="105" spans="1:24">
      <c r="A105" t="s">
        <v>631</v>
      </c>
      <c r="B105" t="s">
        <v>632</v>
      </c>
      <c r="C105" s="13" t="s">
        <v>633</v>
      </c>
      <c r="D105">
        <v>-252.79</v>
      </c>
      <c r="E105" s="16"/>
      <c r="F105" s="16"/>
      <c r="G105" s="16"/>
      <c r="H105" s="16"/>
      <c r="I105" s="16"/>
      <c r="J105" s="16"/>
      <c r="K105" s="16"/>
      <c r="L105" s="16"/>
      <c r="M105" s="16"/>
      <c r="N105">
        <v>252.79</v>
      </c>
      <c r="O105" s="16"/>
      <c r="P105" s="16"/>
      <c r="Q105" s="16"/>
      <c r="R105" s="16"/>
      <c r="S105" s="16"/>
      <c r="T105" s="16"/>
      <c r="V105" s="16"/>
      <c r="W105" s="16"/>
    </row>
    <row r="106" spans="1:24">
      <c r="A106" t="s">
        <v>634</v>
      </c>
      <c r="B106" t="s">
        <v>635</v>
      </c>
      <c r="C106" s="13">
        <v>29</v>
      </c>
      <c r="D106">
        <v>-515</v>
      </c>
      <c r="E106" s="16"/>
      <c r="F106" s="16"/>
      <c r="G106" s="16"/>
      <c r="H106" s="16"/>
      <c r="I106" s="16"/>
      <c r="J106" s="16"/>
      <c r="K106" s="16"/>
      <c r="L106" s="16"/>
      <c r="M106" s="16"/>
      <c r="N106" s="16">
        <v>515</v>
      </c>
      <c r="O106" s="16"/>
      <c r="P106" s="16"/>
      <c r="Q106" s="16"/>
      <c r="R106" s="16"/>
      <c r="S106" s="16"/>
      <c r="T106" s="16"/>
      <c r="V106" s="16"/>
      <c r="W106" s="16"/>
    </row>
    <row r="107" spans="1:24">
      <c r="A107" t="s">
        <v>636</v>
      </c>
      <c r="B107" t="s">
        <v>637</v>
      </c>
      <c r="C107" s="13" t="s">
        <v>560</v>
      </c>
      <c r="D107">
        <v>-400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>
        <v>400</v>
      </c>
      <c r="V107" s="16"/>
      <c r="W107" s="16"/>
    </row>
    <row r="108" spans="1:24">
      <c r="A108" t="s">
        <v>636</v>
      </c>
      <c r="B108" t="s">
        <v>638</v>
      </c>
      <c r="C108" s="13">
        <v>30</v>
      </c>
      <c r="D108" s="16">
        <v>-2545</v>
      </c>
      <c r="E108" s="16"/>
      <c r="F108" s="16"/>
      <c r="G108" s="16"/>
      <c r="H108" s="16"/>
      <c r="I108" s="16"/>
      <c r="J108" s="16"/>
      <c r="K108" s="16"/>
      <c r="L108" s="16"/>
      <c r="M108" s="16">
        <v>2545</v>
      </c>
      <c r="N108" s="16"/>
      <c r="O108" s="16"/>
      <c r="Q108" s="16"/>
      <c r="R108" s="16"/>
      <c r="S108" s="16"/>
      <c r="T108" s="16"/>
      <c r="U108" s="16"/>
      <c r="V108" s="16"/>
      <c r="W108" s="16"/>
    </row>
    <row r="109" spans="1:24">
      <c r="A109" t="s">
        <v>639</v>
      </c>
      <c r="B109" t="s">
        <v>387</v>
      </c>
      <c r="C109" s="13" t="s">
        <v>26</v>
      </c>
      <c r="D109" s="16">
        <v>-36929</v>
      </c>
      <c r="E109" s="16"/>
      <c r="F109" s="16"/>
      <c r="G109" s="16"/>
      <c r="H109" s="16"/>
      <c r="I109" s="16">
        <v>36929</v>
      </c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</row>
    <row r="110" spans="1:24">
      <c r="A110" t="s">
        <v>639</v>
      </c>
      <c r="B110" t="s">
        <v>27</v>
      </c>
      <c r="C110" s="13" t="s">
        <v>26</v>
      </c>
      <c r="D110" s="16">
        <v>43500</v>
      </c>
      <c r="E110" s="16">
        <v>-29000</v>
      </c>
      <c r="F110" s="16">
        <v>-11600</v>
      </c>
      <c r="G110" s="16">
        <v>-2900</v>
      </c>
      <c r="H110" s="16"/>
      <c r="I110" s="16"/>
      <c r="J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</row>
    <row r="111" spans="1:24">
      <c r="A111" t="s">
        <v>640</v>
      </c>
      <c r="B111" t="s">
        <v>641</v>
      </c>
      <c r="C111" s="13" t="s">
        <v>642</v>
      </c>
      <c r="D111">
        <v>-252.68</v>
      </c>
      <c r="E111" s="16"/>
      <c r="F111" s="16"/>
      <c r="G111" s="16"/>
      <c r="H111" s="16"/>
      <c r="I111" s="16"/>
      <c r="J111" s="16"/>
      <c r="L111" s="16"/>
      <c r="M111" s="16"/>
      <c r="N111">
        <v>252.68</v>
      </c>
      <c r="O111" s="16"/>
      <c r="P111" s="16"/>
      <c r="Q111" s="16"/>
      <c r="R111" s="16"/>
      <c r="S111" s="16"/>
      <c r="T111" s="16"/>
      <c r="U111" s="16"/>
      <c r="V111" s="16"/>
      <c r="W111" s="16"/>
    </row>
    <row r="112" spans="1:24">
      <c r="A112" t="s">
        <v>643</v>
      </c>
      <c r="B112" t="s">
        <v>644</v>
      </c>
      <c r="C112" s="13">
        <v>32</v>
      </c>
      <c r="D112" s="16">
        <v>-1234.6500000000001</v>
      </c>
      <c r="E112" s="16"/>
      <c r="F112" s="16"/>
      <c r="G112" s="16"/>
      <c r="H112" s="16"/>
      <c r="I112" s="16"/>
      <c r="J112" s="16"/>
      <c r="K112" s="16"/>
      <c r="L112" s="16"/>
      <c r="M112" s="16">
        <v>1234.6500000000001</v>
      </c>
      <c r="N112" s="16"/>
      <c r="O112" s="16"/>
      <c r="P112" s="16"/>
      <c r="Q112" s="16"/>
      <c r="R112" s="16"/>
      <c r="S112" s="16"/>
      <c r="T112" s="16"/>
      <c r="U112" s="16"/>
      <c r="V112" s="16"/>
      <c r="W112" s="16"/>
    </row>
    <row r="113" spans="1:23">
      <c r="A113" t="s">
        <v>643</v>
      </c>
      <c r="B113" t="s">
        <v>645</v>
      </c>
      <c r="C113" s="13" t="s">
        <v>560</v>
      </c>
      <c r="D113" s="16">
        <v>-3000</v>
      </c>
      <c r="E113" s="16"/>
      <c r="F113" s="16"/>
      <c r="G113" s="16"/>
      <c r="H113" s="16"/>
      <c r="I113" s="16"/>
      <c r="J113" s="16"/>
      <c r="L113" s="16"/>
      <c r="M113" s="16">
        <v>3000</v>
      </c>
      <c r="N113" s="16"/>
      <c r="O113" s="16"/>
      <c r="P113" s="16"/>
      <c r="Q113" s="16"/>
      <c r="R113" s="16"/>
      <c r="S113" s="16"/>
      <c r="T113" s="16"/>
      <c r="U113" s="16"/>
      <c r="V113" s="16"/>
      <c r="W113" s="16"/>
    </row>
    <row r="114" spans="1:23">
      <c r="A114" t="s">
        <v>643</v>
      </c>
      <c r="B114" t="s">
        <v>646</v>
      </c>
      <c r="C114" s="13" t="s">
        <v>560</v>
      </c>
      <c r="D114" s="16">
        <v>-8000</v>
      </c>
      <c r="E114" s="16"/>
      <c r="F114" s="16"/>
      <c r="G114" s="16"/>
      <c r="H114" s="16"/>
      <c r="I114" s="16"/>
      <c r="J114" s="16"/>
      <c r="K114" s="16"/>
      <c r="L114" s="16"/>
      <c r="M114" s="16">
        <v>8000</v>
      </c>
      <c r="N114" s="16"/>
      <c r="O114" s="16"/>
      <c r="P114" s="16"/>
      <c r="Q114" s="16"/>
      <c r="R114" s="16"/>
      <c r="S114" s="16"/>
      <c r="T114" s="16"/>
      <c r="U114" s="16"/>
      <c r="V114" s="16"/>
      <c r="W114" s="16"/>
    </row>
    <row r="115" spans="1:23">
      <c r="A115" t="s">
        <v>647</v>
      </c>
      <c r="B115" s="17" t="s">
        <v>648</v>
      </c>
      <c r="C115" s="17"/>
      <c r="D115" s="93">
        <v>6040.67</v>
      </c>
      <c r="E115" s="16">
        <v>-4540.67</v>
      </c>
      <c r="F115" s="16">
        <v>-1200</v>
      </c>
      <c r="G115" s="16">
        <v>-300</v>
      </c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</row>
    <row r="116" spans="1:23">
      <c r="A116" t="s">
        <v>647</v>
      </c>
      <c r="B116" t="s">
        <v>649</v>
      </c>
      <c r="D116" s="16">
        <v>1500</v>
      </c>
      <c r="E116" s="16">
        <v>-1000</v>
      </c>
      <c r="F116" s="16">
        <v>-400</v>
      </c>
      <c r="G116" s="16">
        <v>-100</v>
      </c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</row>
    <row r="117" spans="1:23">
      <c r="A117" t="s">
        <v>650</v>
      </c>
      <c r="B117" t="s">
        <v>65</v>
      </c>
      <c r="C117" s="13" t="s">
        <v>560</v>
      </c>
      <c r="D117">
        <v>-274.75</v>
      </c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>
        <v>274.75</v>
      </c>
      <c r="V117" s="16"/>
      <c r="W117" s="16"/>
    </row>
    <row r="118" spans="1:23">
      <c r="A118" t="s">
        <v>650</v>
      </c>
      <c r="B118" t="s">
        <v>493</v>
      </c>
      <c r="C118" s="13" t="s">
        <v>560</v>
      </c>
      <c r="D118">
        <v>-2.25</v>
      </c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>
        <v>2.25</v>
      </c>
      <c r="V118" s="16"/>
      <c r="W118" s="16"/>
    </row>
    <row r="119" spans="1:23">
      <c r="A119" t="s">
        <v>650</v>
      </c>
      <c r="B119" t="s">
        <v>97</v>
      </c>
      <c r="C119" s="13" t="s">
        <v>560</v>
      </c>
      <c r="D119">
        <v>-300</v>
      </c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>
        <v>300</v>
      </c>
      <c r="V119" s="16"/>
      <c r="W119" s="16"/>
    </row>
    <row r="120" spans="1:23">
      <c r="A120" t="s">
        <v>650</v>
      </c>
      <c r="B120" t="s">
        <v>98</v>
      </c>
      <c r="C120" s="13" t="s">
        <v>560</v>
      </c>
      <c r="D120">
        <v>-75</v>
      </c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>
        <v>75</v>
      </c>
      <c r="V120" s="16"/>
      <c r="W120" s="16"/>
    </row>
    <row r="121" spans="1:23">
      <c r="A121" t="s">
        <v>650</v>
      </c>
      <c r="B121" t="s">
        <v>67</v>
      </c>
      <c r="C121" s="13" t="s">
        <v>560</v>
      </c>
      <c r="D121">
        <v>-772.76</v>
      </c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>
        <v>772.76</v>
      </c>
      <c r="V121" s="16"/>
      <c r="W121" s="16"/>
    </row>
    <row r="122" spans="1:23">
      <c r="A122" t="s">
        <v>651</v>
      </c>
      <c r="B122" t="s">
        <v>387</v>
      </c>
      <c r="C122" s="13" t="s">
        <v>26</v>
      </c>
      <c r="D122" s="16">
        <v>-36929</v>
      </c>
      <c r="E122" s="16"/>
      <c r="F122" s="16"/>
      <c r="G122" s="16"/>
      <c r="H122" s="16"/>
      <c r="I122" s="16">
        <v>36929</v>
      </c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</row>
    <row r="123" spans="1:23">
      <c r="A123" t="s">
        <v>651</v>
      </c>
      <c r="B123" t="s">
        <v>27</v>
      </c>
      <c r="C123" s="13" t="s">
        <v>26</v>
      </c>
      <c r="D123" s="16">
        <v>43500</v>
      </c>
      <c r="E123" s="16">
        <v>-29000</v>
      </c>
      <c r="F123" s="16">
        <v>-11600</v>
      </c>
      <c r="G123" s="16">
        <v>-2900</v>
      </c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</row>
    <row r="124" spans="1:23">
      <c r="A124" t="s">
        <v>651</v>
      </c>
      <c r="B124" t="s">
        <v>160</v>
      </c>
      <c r="C124" s="13" t="s">
        <v>26</v>
      </c>
      <c r="D124" s="16">
        <v>-1176.8900000000001</v>
      </c>
      <c r="E124" s="16"/>
      <c r="F124" s="16"/>
      <c r="G124" s="16"/>
      <c r="H124" s="16"/>
      <c r="I124" s="16"/>
      <c r="J124" s="16"/>
      <c r="K124" s="16">
        <v>1176.8900000000001</v>
      </c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</row>
    <row r="125" spans="1:23">
      <c r="A125" t="s">
        <v>651</v>
      </c>
      <c r="B125" t="s">
        <v>160</v>
      </c>
      <c r="C125" s="13" t="s">
        <v>26</v>
      </c>
      <c r="D125">
        <v>-452.22</v>
      </c>
      <c r="E125" s="16"/>
      <c r="F125" s="16"/>
      <c r="G125" s="16"/>
      <c r="H125" s="16"/>
      <c r="I125" s="16"/>
      <c r="J125" s="16"/>
      <c r="K125">
        <v>452.22</v>
      </c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</row>
    <row r="126" spans="1:23">
      <c r="A126" t="s">
        <v>651</v>
      </c>
      <c r="B126" t="s">
        <v>652</v>
      </c>
      <c r="C126" s="13">
        <v>33</v>
      </c>
      <c r="D126" s="16">
        <v>-4459.38</v>
      </c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>
        <v>4459.38</v>
      </c>
      <c r="P126" s="16"/>
      <c r="Q126" s="16"/>
      <c r="R126" s="16"/>
      <c r="S126" s="16"/>
      <c r="T126" s="16"/>
      <c r="U126" s="16"/>
      <c r="V126" s="16"/>
      <c r="W126" s="16"/>
    </row>
    <row r="127" spans="1:23">
      <c r="A127" t="s">
        <v>651</v>
      </c>
      <c r="B127" t="s">
        <v>653</v>
      </c>
      <c r="C127" s="13">
        <v>34</v>
      </c>
      <c r="D127" s="16">
        <v>-2470</v>
      </c>
      <c r="E127" s="16"/>
      <c r="F127" s="16"/>
      <c r="G127" s="16"/>
      <c r="H127" s="16"/>
      <c r="I127" s="16"/>
      <c r="J127" s="16"/>
      <c r="K127" s="16"/>
      <c r="L127" s="16"/>
      <c r="M127" s="16">
        <v>2470</v>
      </c>
      <c r="N127" s="16"/>
      <c r="O127" s="16"/>
      <c r="P127" s="16"/>
      <c r="Q127" s="16"/>
      <c r="R127" s="16"/>
      <c r="S127" s="16"/>
      <c r="T127" s="16"/>
      <c r="U127" s="16"/>
      <c r="V127" s="16"/>
      <c r="W127" s="16"/>
    </row>
    <row r="128" spans="1:23">
      <c r="A128" t="s">
        <v>654</v>
      </c>
      <c r="B128" t="s">
        <v>101</v>
      </c>
      <c r="C128" s="13" t="s">
        <v>26</v>
      </c>
      <c r="D128" s="16">
        <v>-25195.46</v>
      </c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>
        <v>25195.46</v>
      </c>
      <c r="S128" s="16"/>
      <c r="T128" s="16"/>
      <c r="U128" s="16"/>
      <c r="V128" s="16"/>
      <c r="W128" s="16"/>
    </row>
    <row r="129" spans="1:24">
      <c r="A129" t="s">
        <v>655</v>
      </c>
      <c r="B129" t="s">
        <v>656</v>
      </c>
      <c r="C129" s="13" t="s">
        <v>657</v>
      </c>
      <c r="D129">
        <v>-252.68</v>
      </c>
      <c r="E129" s="16"/>
      <c r="F129" s="16"/>
      <c r="G129" s="16"/>
      <c r="H129" s="16"/>
      <c r="I129" s="16"/>
      <c r="J129" s="16"/>
      <c r="K129" s="16"/>
      <c r="L129" s="16"/>
      <c r="M129" s="16"/>
      <c r="N129">
        <v>252.68</v>
      </c>
      <c r="O129" s="16"/>
      <c r="P129" s="16"/>
      <c r="Q129" s="16"/>
      <c r="R129" s="16"/>
      <c r="S129" s="16"/>
      <c r="T129" s="16"/>
      <c r="U129" s="16"/>
      <c r="V129" s="16"/>
      <c r="W129" s="16"/>
    </row>
    <row r="130" spans="1:24">
      <c r="A130" t="s">
        <v>658</v>
      </c>
      <c r="B130" s="17" t="s">
        <v>659</v>
      </c>
      <c r="C130" s="13" t="s">
        <v>26</v>
      </c>
      <c r="D130" s="16">
        <v>0</v>
      </c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</row>
    <row r="131" spans="1:24">
      <c r="A131" t="s">
        <v>658</v>
      </c>
      <c r="B131" t="s">
        <v>660</v>
      </c>
      <c r="D131" s="16">
        <v>-2300</v>
      </c>
      <c r="E131" s="16"/>
      <c r="F131" s="16"/>
      <c r="G131" s="16"/>
      <c r="H131" s="16"/>
      <c r="I131" s="16"/>
      <c r="J131" s="16"/>
      <c r="K131" s="16"/>
      <c r="L131" s="16"/>
      <c r="M131" s="16">
        <v>2300</v>
      </c>
      <c r="N131" s="16"/>
      <c r="O131" s="16"/>
      <c r="P131" s="16"/>
      <c r="Q131" s="16"/>
      <c r="R131" s="16"/>
      <c r="S131" s="16"/>
      <c r="T131" s="16"/>
      <c r="U131" s="16"/>
      <c r="V131" s="16"/>
      <c r="W131" s="16"/>
    </row>
    <row r="132" spans="1:24"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</row>
    <row r="133" spans="1:24">
      <c r="B133" t="s">
        <v>661</v>
      </c>
      <c r="D133" s="16">
        <f>SUM(D3:D132)</f>
        <v>250168.60000000018</v>
      </c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</row>
    <row r="134" spans="1:24">
      <c r="B134" s="22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</row>
    <row r="135" spans="1:24"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</row>
    <row r="136" spans="1:24">
      <c r="B136" s="22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</row>
    <row r="137" spans="1:24">
      <c r="A137" s="7" t="s">
        <v>662</v>
      </c>
      <c r="B137" s="22"/>
      <c r="C137" s="13" t="s">
        <v>663</v>
      </c>
      <c r="D137">
        <v>1540.67</v>
      </c>
      <c r="E137" s="16">
        <f>2767.43+D137</f>
        <v>4308.1000000000004</v>
      </c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</row>
    <row r="138" spans="1:24">
      <c r="A138" t="s">
        <v>664</v>
      </c>
      <c r="B138" s="22"/>
      <c r="E138" s="16">
        <v>64636.59</v>
      </c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</row>
    <row r="139" spans="1:24">
      <c r="A139" s="22"/>
      <c r="B139" s="22"/>
      <c r="C139" s="94"/>
      <c r="D139" s="22"/>
      <c r="E139" s="95">
        <f>SUM(E4:E137)</f>
        <v>-295363.40999999997</v>
      </c>
      <c r="F139" s="83">
        <f>SUM(F4:F136)</f>
        <v>-144000</v>
      </c>
      <c r="G139" s="83">
        <f>SUM(G4:G136)</f>
        <v>-36000</v>
      </c>
      <c r="H139" s="83"/>
      <c r="I139" s="83">
        <f>SUM(I4:I136)</f>
        <v>341133.12</v>
      </c>
      <c r="J139" s="83">
        <f>SUM(J4:J136)</f>
        <v>11175</v>
      </c>
      <c r="K139" s="83">
        <f>SUM(K4:K136)</f>
        <v>10422.539999999999</v>
      </c>
      <c r="L139" s="83"/>
      <c r="M139" s="83">
        <f>SUM(M4:M136)</f>
        <v>42112.15</v>
      </c>
      <c r="N139" s="83">
        <f>SUM(N4:N136)</f>
        <v>5804.2199999999993</v>
      </c>
      <c r="O139" s="83">
        <f>SUM(O4:O136)</f>
        <v>11628.14</v>
      </c>
      <c r="P139" s="83">
        <f>SUM(P4:P136)</f>
        <v>12210.65</v>
      </c>
      <c r="Q139" s="83"/>
      <c r="R139" s="83">
        <f>SUM(R4:R136)</f>
        <v>62847.18</v>
      </c>
      <c r="S139" s="83">
        <f>SUM(S4:S136)</f>
        <v>25812.5</v>
      </c>
      <c r="T139" s="83"/>
      <c r="U139" s="83">
        <f>SUM(U4:U136)</f>
        <v>6511.8</v>
      </c>
      <c r="V139" s="83"/>
      <c r="W139" s="83"/>
      <c r="X139" s="22"/>
    </row>
    <row r="140" spans="1:24">
      <c r="E140" s="83">
        <f>E139+(-E138)</f>
        <v>-360000</v>
      </c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</row>
    <row r="141" spans="1:24">
      <c r="E141" s="16"/>
      <c r="F141" s="16"/>
      <c r="G141" s="84" t="s">
        <v>529</v>
      </c>
      <c r="H141" s="16"/>
      <c r="I141" s="16">
        <v>324573.51</v>
      </c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</row>
    <row r="142" spans="1:24">
      <c r="C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</row>
    <row r="143" spans="1:24">
      <c r="A143" s="7"/>
      <c r="B143" t="s">
        <v>665</v>
      </c>
      <c r="C143" s="16">
        <v>64636.59</v>
      </c>
      <c r="E143" s="16"/>
      <c r="F143" s="16"/>
      <c r="G143" s="16"/>
      <c r="H143" s="16"/>
      <c r="I143" s="16">
        <f>I141-I139</f>
        <v>-16559.609999999986</v>
      </c>
      <c r="J143" s="16"/>
      <c r="K143" s="16"/>
      <c r="L143" s="16"/>
      <c r="M143" s="22" t="s">
        <v>666</v>
      </c>
      <c r="P143" s="16"/>
      <c r="Q143" s="16"/>
      <c r="R143" s="16"/>
      <c r="S143" s="16"/>
      <c r="T143" s="16"/>
      <c r="U143" s="16"/>
      <c r="V143" s="16"/>
      <c r="W143" s="16"/>
    </row>
    <row r="144" spans="1:24">
      <c r="A144" s="7"/>
      <c r="B144" t="s">
        <v>662</v>
      </c>
      <c r="C144" s="16">
        <f>E137</f>
        <v>4308.1000000000004</v>
      </c>
      <c r="E144" s="16"/>
      <c r="F144" s="16"/>
      <c r="G144" s="16"/>
      <c r="H144" s="16"/>
      <c r="I144" s="16"/>
      <c r="J144" s="16"/>
      <c r="K144" s="16"/>
      <c r="L144" s="16"/>
      <c r="M144" s="22"/>
      <c r="P144" s="16"/>
      <c r="Q144" s="16"/>
      <c r="R144" s="16"/>
      <c r="S144" s="16"/>
      <c r="T144" s="16"/>
      <c r="U144" s="16"/>
      <c r="V144" s="16"/>
      <c r="W144" s="16"/>
    </row>
    <row r="145" spans="1:23">
      <c r="A145" s="7"/>
      <c r="B145" s="22" t="s">
        <v>667</v>
      </c>
      <c r="C145" s="13">
        <f>C143-C144</f>
        <v>60328.49</v>
      </c>
      <c r="E145" s="16"/>
      <c r="F145" s="16"/>
      <c r="G145" s="16"/>
      <c r="H145" s="16"/>
      <c r="I145" s="16"/>
      <c r="J145" s="16"/>
      <c r="K145" s="16"/>
      <c r="L145" s="16"/>
      <c r="M145" t="s">
        <v>531</v>
      </c>
      <c r="N145">
        <v>8000</v>
      </c>
      <c r="P145" s="16"/>
      <c r="Q145" s="16"/>
      <c r="R145" s="16"/>
      <c r="S145" s="16"/>
      <c r="T145" s="16"/>
      <c r="U145" s="16"/>
      <c r="V145" s="16"/>
      <c r="W145" s="16"/>
    </row>
    <row r="146" spans="1:23">
      <c r="E146" s="83"/>
      <c r="F146" s="16"/>
      <c r="G146" s="16"/>
      <c r="H146" s="16"/>
      <c r="I146" s="16"/>
      <c r="J146" s="16"/>
      <c r="K146" s="16"/>
      <c r="L146" s="16"/>
      <c r="M146" t="s">
        <v>532</v>
      </c>
      <c r="N146" s="85">
        <v>3000</v>
      </c>
      <c r="P146" s="16"/>
      <c r="Q146" s="16"/>
      <c r="R146" s="16"/>
      <c r="S146" s="16"/>
      <c r="T146" s="16"/>
      <c r="U146" s="16"/>
      <c r="V146" s="16"/>
      <c r="W146" s="16"/>
    </row>
    <row r="147" spans="1:23">
      <c r="E147" s="16"/>
      <c r="F147" s="16"/>
      <c r="G147" s="16"/>
      <c r="H147" s="16"/>
      <c r="I147" s="16"/>
      <c r="J147" s="16"/>
      <c r="K147" s="16"/>
      <c r="L147" s="16"/>
      <c r="M147" t="s">
        <v>533</v>
      </c>
      <c r="N147">
        <f>N145+N146</f>
        <v>11000</v>
      </c>
      <c r="O147" s="17" t="s">
        <v>534</v>
      </c>
      <c r="P147" s="16"/>
      <c r="Q147" s="16"/>
      <c r="R147" s="16"/>
      <c r="S147" s="16"/>
      <c r="T147" s="16"/>
      <c r="U147" s="16"/>
      <c r="V147" s="16"/>
      <c r="W147" s="16"/>
    </row>
    <row r="148" spans="1:23"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</row>
    <row r="149" spans="1:23">
      <c r="E149" s="16"/>
      <c r="F149" s="16"/>
      <c r="G149" s="16"/>
      <c r="H149" s="16"/>
      <c r="I149" s="16"/>
      <c r="J149" s="16"/>
      <c r="K149" s="16"/>
      <c r="L149" s="16"/>
      <c r="M149" s="16" t="s">
        <v>535</v>
      </c>
      <c r="N149" s="16">
        <f>N139+N147</f>
        <v>16804.22</v>
      </c>
      <c r="O149" s="16"/>
      <c r="P149" s="16"/>
      <c r="Q149" s="16"/>
      <c r="R149" s="16"/>
      <c r="S149" s="16"/>
      <c r="T149" s="16"/>
      <c r="U149" s="16"/>
      <c r="V149" s="16"/>
      <c r="W149" s="16"/>
    </row>
    <row r="150" spans="1:23">
      <c r="D150" s="85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</row>
  </sheetData>
  <pageMargins left="0.7" right="0.7" top="0.75" bottom="0.75" header="0.511811023622047" footer="0.511811023622047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2"/>
  <sheetViews>
    <sheetView topLeftCell="A8" zoomScaleNormal="100" workbookViewId="0">
      <selection activeCell="B24" sqref="B24"/>
    </sheetView>
  </sheetViews>
  <sheetFormatPr defaultColWidth="8.5" defaultRowHeight="11.25"/>
  <cols>
    <col min="1" max="1" width="49.75" customWidth="1"/>
    <col min="2" max="2" width="11.25" style="24" customWidth="1"/>
  </cols>
  <sheetData>
    <row r="1" spans="1:10" ht="15.75">
      <c r="A1" s="29" t="s">
        <v>211</v>
      </c>
      <c r="B1" s="63"/>
      <c r="C1" s="29"/>
      <c r="D1" s="29"/>
      <c r="E1" s="29"/>
      <c r="F1" s="63"/>
      <c r="G1" s="29"/>
      <c r="H1" s="28"/>
    </row>
    <row r="2" spans="1:10" ht="15.75">
      <c r="A2" s="22" t="s">
        <v>668</v>
      </c>
      <c r="B2" s="64"/>
      <c r="C2" s="22"/>
      <c r="D2" s="22"/>
      <c r="E2" s="22"/>
      <c r="F2" s="64"/>
      <c r="G2" s="22"/>
      <c r="H2" s="28"/>
    </row>
    <row r="3" spans="1:10" ht="15.75">
      <c r="A3" s="22"/>
      <c r="B3" s="64"/>
      <c r="C3" s="22"/>
      <c r="D3" s="22"/>
      <c r="E3" s="22"/>
      <c r="F3" s="64"/>
      <c r="G3" s="22"/>
      <c r="H3" s="28"/>
    </row>
    <row r="4" spans="1:10" ht="15.75">
      <c r="A4" s="30"/>
      <c r="B4" s="65" t="s">
        <v>669</v>
      </c>
      <c r="C4" s="30"/>
      <c r="D4" s="32" t="s">
        <v>536</v>
      </c>
      <c r="E4" s="32"/>
      <c r="F4" s="65" t="s">
        <v>427</v>
      </c>
      <c r="G4" s="32"/>
      <c r="H4" s="31" t="s">
        <v>213</v>
      </c>
      <c r="J4" s="32" t="s">
        <v>214</v>
      </c>
    </row>
    <row r="5" spans="1:10" ht="15.75">
      <c r="A5" s="32" t="s">
        <v>215</v>
      </c>
      <c r="B5" s="65"/>
      <c r="C5" s="32"/>
      <c r="D5" s="65"/>
      <c r="E5" s="65"/>
      <c r="F5" s="65"/>
      <c r="G5" s="32"/>
      <c r="H5" s="28"/>
      <c r="J5" s="32"/>
    </row>
    <row r="6" spans="1:10" ht="15.75">
      <c r="A6" s="30"/>
      <c r="B6" s="33"/>
      <c r="C6" s="30"/>
      <c r="D6" s="33"/>
      <c r="E6" s="33"/>
      <c r="F6" s="33"/>
      <c r="G6" s="30"/>
      <c r="H6" s="28"/>
      <c r="J6" s="32"/>
    </row>
    <row r="7" spans="1:10" ht="15.75">
      <c r="A7" s="32" t="s">
        <v>216</v>
      </c>
      <c r="B7" s="65"/>
      <c r="C7" s="32"/>
      <c r="D7" s="65"/>
      <c r="E7" s="65"/>
      <c r="F7" s="65"/>
      <c r="G7" s="32"/>
      <c r="H7" s="28"/>
    </row>
    <row r="8" spans="1:10" ht="15.75">
      <c r="A8" s="30" t="s">
        <v>9</v>
      </c>
      <c r="B8" s="33">
        <f>-(Bogf21_22!E140)</f>
        <v>360000</v>
      </c>
      <c r="C8" s="30"/>
      <c r="D8" s="33">
        <f>-(Bogf20_21!E115)</f>
        <v>359999.99999999994</v>
      </c>
      <c r="E8" s="33"/>
      <c r="F8" s="33">
        <f>-(Bogf19_20!E147)</f>
        <v>360000</v>
      </c>
      <c r="G8" s="30"/>
      <c r="H8" s="28">
        <f>-(Bogf18_19!E148)</f>
        <v>360000.00000000006</v>
      </c>
      <c r="J8" s="33">
        <v>423000</v>
      </c>
    </row>
    <row r="9" spans="1:10" ht="15.75">
      <c r="A9" s="30" t="s">
        <v>10</v>
      </c>
      <c r="B9" s="33">
        <f>-(Bogf21_22!F139)</f>
        <v>144000</v>
      </c>
      <c r="C9" s="30"/>
      <c r="D9" s="33">
        <f>-(Bogf20_21!F115)</f>
        <v>144000</v>
      </c>
      <c r="E9" s="33"/>
      <c r="F9" s="33">
        <f>-(Bogf19_20!F147)</f>
        <v>144000</v>
      </c>
      <c r="G9" s="30"/>
      <c r="H9" s="28">
        <f>-(Bogf18_19!F148)</f>
        <v>144000</v>
      </c>
      <c r="J9" s="33">
        <v>144000</v>
      </c>
    </row>
    <row r="10" spans="1:10" ht="15.75">
      <c r="A10" s="30" t="s">
        <v>428</v>
      </c>
      <c r="B10" s="33">
        <f>-(Bogf21_22!G139)</f>
        <v>36000</v>
      </c>
      <c r="C10" s="30"/>
      <c r="D10" s="33">
        <f>-(Bogf20_21!G115)</f>
        <v>36000</v>
      </c>
      <c r="E10" s="33"/>
      <c r="F10" s="66">
        <f>-(Bogf19_20!G147)</f>
        <v>36000</v>
      </c>
      <c r="G10" s="67"/>
      <c r="H10" s="34">
        <f>-(Bogf18_19!G148)</f>
        <v>36000</v>
      </c>
      <c r="J10" s="33">
        <v>36000</v>
      </c>
    </row>
    <row r="11" spans="1:10" ht="15.75">
      <c r="A11" s="30" t="s">
        <v>218</v>
      </c>
      <c r="B11" s="35">
        <f>B8+B9+B10</f>
        <v>540000</v>
      </c>
      <c r="C11" s="30"/>
      <c r="D11" s="35">
        <f>SUM(D8:D10)</f>
        <v>540000</v>
      </c>
      <c r="E11" s="66"/>
      <c r="F11" s="34">
        <f>SUM(F8:F10)</f>
        <v>540000</v>
      </c>
      <c r="G11" s="36"/>
      <c r="H11" s="34">
        <f>SUM(H8:H10)</f>
        <v>540000</v>
      </c>
      <c r="J11" s="35">
        <f>SUM(J8:J10)</f>
        <v>603000</v>
      </c>
    </row>
    <row r="12" spans="1:10" ht="15.75">
      <c r="A12" s="30"/>
      <c r="B12" s="33"/>
      <c r="C12" s="30"/>
      <c r="D12" s="33"/>
      <c r="E12" s="33"/>
      <c r="F12" s="33"/>
      <c r="G12" s="30"/>
      <c r="H12" s="28"/>
      <c r="J12" s="33"/>
    </row>
    <row r="13" spans="1:10" ht="15.75">
      <c r="A13" s="30"/>
      <c r="B13" s="33"/>
      <c r="C13" s="30"/>
      <c r="D13" s="33"/>
      <c r="E13" s="33"/>
      <c r="F13" s="33"/>
      <c r="G13" s="30"/>
      <c r="H13" s="28"/>
      <c r="J13" s="33"/>
    </row>
    <row r="14" spans="1:10" ht="15.75">
      <c r="A14" s="32" t="s">
        <v>219</v>
      </c>
      <c r="B14" s="65"/>
      <c r="C14" s="32"/>
      <c r="D14" s="65"/>
      <c r="E14" s="65"/>
      <c r="F14" s="65"/>
      <c r="G14" s="32"/>
      <c r="H14" s="28"/>
      <c r="J14" s="33"/>
    </row>
    <row r="15" spans="1:10" ht="15.75">
      <c r="A15" s="30"/>
      <c r="B15" s="33"/>
      <c r="C15" s="30"/>
      <c r="D15" s="33"/>
      <c r="E15" s="33"/>
      <c r="F15" s="33"/>
      <c r="G15" s="30"/>
      <c r="H15" s="28"/>
      <c r="J15" s="33"/>
    </row>
    <row r="16" spans="1:10" ht="15.75">
      <c r="A16" s="32" t="s">
        <v>220</v>
      </c>
      <c r="B16" s="65"/>
      <c r="C16" s="32"/>
      <c r="D16" s="65"/>
      <c r="E16" s="65"/>
      <c r="F16" s="65"/>
      <c r="G16" s="32"/>
      <c r="H16" s="28"/>
      <c r="J16" s="33"/>
    </row>
    <row r="17" spans="1:10" ht="15.75">
      <c r="A17" s="30" t="s">
        <v>12</v>
      </c>
      <c r="B17" s="33">
        <f>-(Bogf21_22!I141)</f>
        <v>-324573.51</v>
      </c>
      <c r="C17" s="30"/>
      <c r="D17" s="33">
        <v>-341133.12</v>
      </c>
      <c r="E17" s="33"/>
      <c r="F17" s="33">
        <v>-333174.94</v>
      </c>
      <c r="G17" s="30"/>
      <c r="H17" s="28">
        <v>-348077.94</v>
      </c>
      <c r="J17" s="33">
        <v>-360156</v>
      </c>
    </row>
    <row r="18" spans="1:10" ht="15.75">
      <c r="A18" s="30" t="s">
        <v>221</v>
      </c>
      <c r="B18" s="33">
        <f>-(Bogf21_22!J139)</f>
        <v>-11175</v>
      </c>
      <c r="C18" s="30"/>
      <c r="D18" s="33">
        <f>Bogf20_21!J115</f>
        <v>0</v>
      </c>
      <c r="E18" s="33"/>
      <c r="F18" s="33">
        <f>-(Bogf19_20!J147)</f>
        <v>-35902</v>
      </c>
      <c r="G18" s="30"/>
      <c r="H18" s="28">
        <f>-(Bogf18_19!J148)</f>
        <v>-700</v>
      </c>
      <c r="J18" s="33">
        <v>-18893</v>
      </c>
    </row>
    <row r="19" spans="1:10" ht="15.75">
      <c r="A19" s="30" t="s">
        <v>222</v>
      </c>
      <c r="B19" s="33">
        <f>-(Bogf21_22!K139)</f>
        <v>-10422.539999999999</v>
      </c>
      <c r="C19" s="30"/>
      <c r="D19" s="33">
        <f>-(Bogf20_21!K115)</f>
        <v>-7485.6399999999994</v>
      </c>
      <c r="E19" s="33"/>
      <c r="F19" s="33">
        <f>-(Bogf19_20!K147)</f>
        <v>-8271.5299999999988</v>
      </c>
      <c r="G19" s="30"/>
      <c r="H19" s="34">
        <f>-(Bogf18_19!K148)</f>
        <v>-7282.22</v>
      </c>
      <c r="J19" s="33">
        <v>-5032</v>
      </c>
    </row>
    <row r="20" spans="1:10" ht="15.75">
      <c r="A20" s="30" t="s">
        <v>223</v>
      </c>
      <c r="B20" s="35">
        <f>B17+B18+B19</f>
        <v>-346171.05</v>
      </c>
      <c r="C20" s="30"/>
      <c r="D20" s="35">
        <f>SUM(D17:D19)</f>
        <v>-348618.76</v>
      </c>
      <c r="E20" s="35"/>
      <c r="F20" s="36">
        <f>SUM(F17:F19)</f>
        <v>-377348.47</v>
      </c>
      <c r="G20" s="30"/>
      <c r="H20" s="36">
        <f>SUM(H17:H19)</f>
        <v>-356060.15999999997</v>
      </c>
      <c r="J20" s="35">
        <f>SUM(J17:J19)</f>
        <v>-384081</v>
      </c>
    </row>
    <row r="21" spans="1:10" ht="15.75">
      <c r="A21" s="30"/>
      <c r="B21" s="33"/>
      <c r="C21" s="30"/>
      <c r="D21" s="33"/>
      <c r="E21" s="33"/>
      <c r="F21" s="33"/>
      <c r="G21" s="30"/>
      <c r="H21" s="28"/>
      <c r="J21" s="33"/>
    </row>
    <row r="22" spans="1:10" ht="15.75">
      <c r="A22" s="32" t="s">
        <v>2</v>
      </c>
      <c r="B22" s="65"/>
      <c r="C22" s="32"/>
      <c r="D22" s="65"/>
      <c r="E22" s="65"/>
      <c r="F22" s="65"/>
      <c r="G22" s="32"/>
      <c r="H22" s="28"/>
      <c r="J22" s="33"/>
    </row>
    <row r="23" spans="1:10" ht="15.75">
      <c r="A23" s="30" t="s">
        <v>224</v>
      </c>
      <c r="B23" s="33">
        <f>-(Bogf21_22!M139)</f>
        <v>-42112.15</v>
      </c>
      <c r="C23" s="30"/>
      <c r="D23" s="33">
        <f>-(Bogf20_21!M115)</f>
        <v>-12631</v>
      </c>
      <c r="E23" s="33"/>
      <c r="F23" s="33">
        <f>-Bogf19_20!M147</f>
        <v>-31104.7</v>
      </c>
      <c r="G23" s="30"/>
      <c r="H23" s="28">
        <f>-(Bogf18_19!M148)</f>
        <v>-31987.599999999999</v>
      </c>
      <c r="J23" s="33">
        <v>-23835</v>
      </c>
    </row>
    <row r="24" spans="1:10" ht="15.75">
      <c r="A24" s="30" t="s">
        <v>225</v>
      </c>
      <c r="B24" s="33">
        <f>-(Bogf21_22!N139)</f>
        <v>-5804.2199999999993</v>
      </c>
      <c r="C24" s="30"/>
      <c r="D24" s="33">
        <f>-(Bogf20_21!N124)</f>
        <v>-14597.41</v>
      </c>
      <c r="E24" s="33"/>
      <c r="F24" s="33">
        <f>-Bogf19_20!N147</f>
        <v>-3457.3899999999994</v>
      </c>
      <c r="G24" s="30"/>
      <c r="H24" s="28">
        <f>-(Bogf18_19!N148)</f>
        <v>-11343.74</v>
      </c>
      <c r="J24" s="33">
        <v>-12770</v>
      </c>
    </row>
    <row r="25" spans="1:10" ht="15.75">
      <c r="A25" s="30" t="s">
        <v>17</v>
      </c>
      <c r="B25" s="33">
        <f>-(Bogf21_22!O139)</f>
        <v>-11628.14</v>
      </c>
      <c r="C25" s="30"/>
      <c r="D25" s="33">
        <f>-(Bogf20_21!O115)</f>
        <v>-16078.14</v>
      </c>
      <c r="E25" s="33"/>
      <c r="F25" s="33">
        <f>-Bogf19_20!O147</f>
        <v>-21887.52</v>
      </c>
      <c r="G25" s="30"/>
      <c r="H25" s="28">
        <f>-(Bogf18_19!O148)</f>
        <v>-17377.52</v>
      </c>
      <c r="J25" s="33">
        <v>-12069</v>
      </c>
    </row>
    <row r="26" spans="1:10" ht="15.75">
      <c r="A26" s="30" t="s">
        <v>18</v>
      </c>
      <c r="B26" s="33">
        <f>-(Bogf21_22!P139)</f>
        <v>-12210.65</v>
      </c>
      <c r="C26" s="30"/>
      <c r="D26" s="33">
        <f>-(Bogf20_21!P115)</f>
        <v>-10480</v>
      </c>
      <c r="E26" s="33"/>
      <c r="F26" s="33">
        <f>-Bogf19_20!P147</f>
        <v>-10769.5</v>
      </c>
      <c r="G26" s="30"/>
      <c r="H26" s="34">
        <f>-(Bogf18_19!P148)</f>
        <v>-8384.66</v>
      </c>
      <c r="J26" s="33">
        <v>-10629</v>
      </c>
    </row>
    <row r="27" spans="1:10" ht="15.75">
      <c r="A27" s="30" t="s">
        <v>226</v>
      </c>
      <c r="B27" s="35">
        <f>B23+B24+B25+B26</f>
        <v>-71755.16</v>
      </c>
      <c r="C27" s="30"/>
      <c r="D27" s="35">
        <f>SUM(D23:D26)</f>
        <v>-53786.55</v>
      </c>
      <c r="E27" s="33"/>
      <c r="F27" s="36">
        <f>SUM(F23:F26)</f>
        <v>-67219.11</v>
      </c>
      <c r="G27" s="30"/>
      <c r="H27" s="36">
        <f>SUM(H23:H26)</f>
        <v>-69093.52</v>
      </c>
      <c r="J27" s="35">
        <f>SUM(J23:J26)</f>
        <v>-59303</v>
      </c>
    </row>
    <row r="28" spans="1:10" ht="15.75">
      <c r="A28" s="30"/>
      <c r="B28" s="33"/>
      <c r="C28" s="30"/>
      <c r="D28" s="33"/>
      <c r="E28" s="33"/>
      <c r="F28" s="33"/>
      <c r="G28" s="30"/>
      <c r="H28" s="28"/>
      <c r="J28" s="33"/>
    </row>
    <row r="29" spans="1:10" ht="15.75">
      <c r="A29" s="32" t="s">
        <v>3</v>
      </c>
      <c r="B29" s="65"/>
      <c r="C29" s="32"/>
      <c r="D29" s="65"/>
      <c r="E29" s="65"/>
      <c r="F29" s="65"/>
      <c r="G29" s="32"/>
      <c r="H29" s="28"/>
      <c r="J29" s="33"/>
    </row>
    <row r="30" spans="1:10" ht="15.75">
      <c r="A30" s="30" t="s">
        <v>19</v>
      </c>
      <c r="B30" s="33">
        <f>-(Bogf21_22!R139)</f>
        <v>-62847.18</v>
      </c>
      <c r="C30" s="30"/>
      <c r="D30" s="33">
        <f>-(Bogf20_21!R115)</f>
        <v>-64260.85</v>
      </c>
      <c r="E30" s="33"/>
      <c r="F30" s="33">
        <f>-Bogf19_20!R147</f>
        <v>-62432.49</v>
      </c>
      <c r="G30" s="30"/>
      <c r="H30" s="28">
        <f>-(Bogf18_19!R148)</f>
        <v>-62178.670000000006</v>
      </c>
      <c r="J30" s="33">
        <v>-59306</v>
      </c>
    </row>
    <row r="31" spans="1:10" ht="15.75">
      <c r="A31" s="30" t="s">
        <v>227</v>
      </c>
      <c r="B31" s="33">
        <f>-(Bogf21_22!S139)</f>
        <v>-25812.5</v>
      </c>
      <c r="C31" s="30"/>
      <c r="D31" s="33">
        <f>Bogf20_21!S115</f>
        <v>0</v>
      </c>
      <c r="E31" s="33"/>
      <c r="F31" s="33">
        <f>-Bogf19_20!S147</f>
        <v>-4409.3999999999996</v>
      </c>
      <c r="G31" s="30"/>
      <c r="H31" s="28">
        <f>-(Bogf18_19!S148)</f>
        <v>-6572.29</v>
      </c>
      <c r="J31" s="33">
        <v>-5563</v>
      </c>
    </row>
    <row r="32" spans="1:10" ht="15.75">
      <c r="A32" s="30" t="s">
        <v>228</v>
      </c>
      <c r="B32" s="33">
        <v>-7862</v>
      </c>
      <c r="C32" s="30"/>
      <c r="D32" s="33">
        <v>-7862</v>
      </c>
      <c r="E32" s="33"/>
      <c r="F32" s="33">
        <v>-7862</v>
      </c>
      <c r="G32" s="30"/>
      <c r="H32" s="34">
        <v>-7862</v>
      </c>
      <c r="J32" s="33">
        <v>-7862</v>
      </c>
    </row>
    <row r="33" spans="1:10" ht="15.75">
      <c r="A33" s="30" t="s">
        <v>229</v>
      </c>
      <c r="B33" s="35">
        <f>B30+B31+B32</f>
        <v>-96521.68</v>
      </c>
      <c r="C33" s="30"/>
      <c r="D33" s="35">
        <f>SUM(D30:D32)</f>
        <v>-72122.850000000006</v>
      </c>
      <c r="E33" s="33"/>
      <c r="F33" s="36">
        <f>SUM(F30:F32)</f>
        <v>-74703.89</v>
      </c>
      <c r="G33" s="30"/>
      <c r="H33" s="36">
        <f>SUM(H30:H32)</f>
        <v>-76612.960000000006</v>
      </c>
      <c r="J33" s="35">
        <v>-72732</v>
      </c>
    </row>
    <row r="34" spans="1:10" ht="15.75">
      <c r="A34" s="30"/>
      <c r="B34" s="33"/>
      <c r="C34" s="30"/>
      <c r="D34" s="33"/>
      <c r="E34" s="33"/>
      <c r="F34" s="33"/>
      <c r="G34" s="30"/>
      <c r="H34" s="28"/>
      <c r="J34" s="33"/>
    </row>
    <row r="35" spans="1:10" ht="15.75">
      <c r="A35" s="32" t="s">
        <v>230</v>
      </c>
      <c r="B35" s="65"/>
      <c r="C35" s="32"/>
      <c r="D35" s="65"/>
      <c r="E35" s="65"/>
      <c r="F35" s="65"/>
      <c r="G35" s="32"/>
      <c r="H35" s="28"/>
      <c r="J35" s="33"/>
    </row>
    <row r="36" spans="1:10" ht="15.75">
      <c r="A36" s="30" t="s">
        <v>429</v>
      </c>
      <c r="B36" s="33">
        <f>-(Bogf21_22!U139)</f>
        <v>-6511.8</v>
      </c>
      <c r="C36" s="30"/>
      <c r="D36" s="33">
        <f>-(Bogf20_21!U115)</f>
        <v>-5143.3599999999997</v>
      </c>
      <c r="E36" s="33"/>
      <c r="F36" s="33">
        <f>-Bogf19_20!U147</f>
        <v>-4945.9100000000008</v>
      </c>
      <c r="G36" s="30"/>
      <c r="H36" s="28">
        <f>-(Bogf18_19!U148)</f>
        <v>-3972.0499999999993</v>
      </c>
      <c r="J36" s="33">
        <v>-2398</v>
      </c>
    </row>
    <row r="37" spans="1:10" ht="15.75">
      <c r="A37" s="30" t="s">
        <v>232</v>
      </c>
      <c r="B37" s="33">
        <v>0</v>
      </c>
      <c r="C37" s="30"/>
      <c r="D37" s="33">
        <v>0</v>
      </c>
      <c r="E37" s="33"/>
      <c r="F37" s="33">
        <v>0</v>
      </c>
      <c r="G37" s="30"/>
      <c r="H37" s="34">
        <f>Bogf18_19!V148</f>
        <v>0</v>
      </c>
      <c r="J37" s="33">
        <v>0</v>
      </c>
    </row>
    <row r="38" spans="1:10" ht="15.75">
      <c r="A38" s="30" t="s">
        <v>233</v>
      </c>
      <c r="B38" s="35">
        <f>B36+B37</f>
        <v>-6511.8</v>
      </c>
      <c r="C38" s="30"/>
      <c r="D38" s="35">
        <f>SUM(D36:D37)</f>
        <v>-5143.3599999999997</v>
      </c>
      <c r="E38" s="33"/>
      <c r="F38" s="36">
        <f>SUM(F36:F37)</f>
        <v>-4945.9100000000008</v>
      </c>
      <c r="G38" s="30"/>
      <c r="H38" s="36">
        <f>SUM(H36:H37)</f>
        <v>-3972.0499999999993</v>
      </c>
      <c r="J38" s="35">
        <f>SUM(J36:J37)</f>
        <v>-2398</v>
      </c>
    </row>
    <row r="39" spans="1:10" ht="15.75">
      <c r="A39" s="30"/>
      <c r="B39" s="33"/>
      <c r="C39" s="30"/>
      <c r="D39" s="33"/>
      <c r="E39" s="33"/>
      <c r="F39" s="33"/>
      <c r="G39" s="30"/>
      <c r="H39" s="28"/>
      <c r="J39" s="33"/>
    </row>
    <row r="40" spans="1:10" ht="15.75">
      <c r="A40" s="32" t="s">
        <v>234</v>
      </c>
      <c r="B40" s="65">
        <v>0</v>
      </c>
      <c r="C40" s="32"/>
      <c r="D40" s="65">
        <v>0</v>
      </c>
      <c r="E40" s="65"/>
      <c r="F40" s="65">
        <v>0</v>
      </c>
      <c r="G40" s="32"/>
      <c r="H40" s="28">
        <v>0</v>
      </c>
      <c r="J40" s="33">
        <v>0</v>
      </c>
    </row>
    <row r="41" spans="1:10" ht="15.75">
      <c r="A41" s="30" t="s">
        <v>670</v>
      </c>
      <c r="B41" s="33">
        <v>0</v>
      </c>
      <c r="C41" s="30"/>
      <c r="D41" s="33"/>
      <c r="E41" s="33"/>
      <c r="F41" s="33"/>
      <c r="G41" s="30"/>
      <c r="H41" s="28"/>
      <c r="J41" s="33"/>
    </row>
    <row r="42" spans="1:10" ht="15.75">
      <c r="A42" s="30" t="s">
        <v>235</v>
      </c>
      <c r="B42" s="38">
        <f>B11+B20+B27+B33+B38+B40+B41</f>
        <v>19040.310000000016</v>
      </c>
      <c r="C42" s="30"/>
      <c r="D42" s="38">
        <f>D11+D20+D27+D33+D38+D40</f>
        <v>60328.479999999996</v>
      </c>
      <c r="E42" s="33"/>
      <c r="F42" s="37">
        <f>F11+F20+F27+F33+F38+F40</f>
        <v>15782.620000000028</v>
      </c>
      <c r="G42" s="30"/>
      <c r="H42" s="37">
        <f>H11+H20+H27+H33+H38+H40</f>
        <v>34261.310000000012</v>
      </c>
      <c r="J42" s="38">
        <f>J11+J20+J27+J33+J38+J40</f>
        <v>84486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2"/>
  <sheetViews>
    <sheetView topLeftCell="A7" zoomScaleNormal="100" workbookViewId="0">
      <selection activeCell="B32" sqref="B32"/>
    </sheetView>
  </sheetViews>
  <sheetFormatPr defaultColWidth="8.5" defaultRowHeight="11.25"/>
  <cols>
    <col min="1" max="1" width="55.5" customWidth="1"/>
    <col min="2" max="2" width="17.5" customWidth="1"/>
    <col min="3" max="3" width="12.875" customWidth="1"/>
    <col min="4" max="4" width="16" customWidth="1"/>
    <col min="5" max="5" width="16.75" customWidth="1"/>
    <col min="6" max="6" width="19.125" customWidth="1"/>
    <col min="7" max="7" width="20.125" customWidth="1"/>
  </cols>
  <sheetData>
    <row r="1" spans="1:7" ht="15.75">
      <c r="A1" s="41" t="s">
        <v>211</v>
      </c>
      <c r="B1" s="41"/>
      <c r="C1" s="41"/>
      <c r="D1" s="68"/>
      <c r="E1" s="39"/>
      <c r="F1" s="40"/>
      <c r="G1" s="40"/>
    </row>
    <row r="2" spans="1:7" ht="15.75">
      <c r="A2" s="41" t="s">
        <v>671</v>
      </c>
      <c r="B2" s="41"/>
      <c r="C2" s="41"/>
      <c r="D2" s="68"/>
      <c r="E2" s="39"/>
      <c r="F2" s="40"/>
      <c r="G2" s="40"/>
    </row>
    <row r="3" spans="1:7" ht="15.75">
      <c r="A3" s="42"/>
      <c r="B3" s="42" t="s">
        <v>669</v>
      </c>
      <c r="C3" s="42" t="s">
        <v>536</v>
      </c>
      <c r="D3" s="46" t="s">
        <v>427</v>
      </c>
      <c r="E3" s="69" t="s">
        <v>213</v>
      </c>
      <c r="F3" s="44" t="s">
        <v>214</v>
      </c>
      <c r="G3" s="45" t="s">
        <v>237</v>
      </c>
    </row>
    <row r="4" spans="1:7" ht="15.75">
      <c r="A4" s="41" t="s">
        <v>238</v>
      </c>
      <c r="B4" s="68"/>
      <c r="C4" s="41"/>
      <c r="D4" s="68"/>
      <c r="E4" s="28"/>
      <c r="F4" s="46"/>
      <c r="G4" s="46"/>
    </row>
    <row r="5" spans="1:7" ht="15.75">
      <c r="B5" s="24"/>
      <c r="D5" s="24"/>
      <c r="E5" s="28"/>
      <c r="F5" s="47"/>
      <c r="G5" s="47"/>
    </row>
    <row r="6" spans="1:7" ht="15.75">
      <c r="A6" s="42" t="s">
        <v>239</v>
      </c>
      <c r="B6" s="46">
        <v>118574.49</v>
      </c>
      <c r="C6" s="46">
        <v>102014.88</v>
      </c>
      <c r="D6" s="46">
        <v>109973.06</v>
      </c>
      <c r="E6" s="28">
        <v>95070</v>
      </c>
      <c r="F6" s="46">
        <v>82992</v>
      </c>
      <c r="G6" s="46">
        <v>136211</v>
      </c>
    </row>
    <row r="7" spans="1:7" ht="15.75">
      <c r="A7" s="42" t="s">
        <v>240</v>
      </c>
      <c r="B7" s="46">
        <v>0</v>
      </c>
      <c r="C7" s="46">
        <v>0</v>
      </c>
      <c r="D7" s="46">
        <v>0</v>
      </c>
      <c r="E7" s="28">
        <f>Bogf18_19!D146</f>
        <v>1400</v>
      </c>
      <c r="F7" s="46">
        <v>1400</v>
      </c>
      <c r="G7" s="46">
        <v>5400</v>
      </c>
    </row>
    <row r="8" spans="1:7" ht="15.75">
      <c r="A8" s="48" t="s">
        <v>672</v>
      </c>
      <c r="B8" s="49">
        <f>Bogf21_22!D133</f>
        <v>250168.60000000018</v>
      </c>
      <c r="C8" s="49">
        <f>Bogf20_21!D112</f>
        <v>300154.39000000007</v>
      </c>
      <c r="D8" s="49">
        <f>Bogf19_20!D147</f>
        <v>230188.28000000012</v>
      </c>
      <c r="E8" s="28">
        <f>Bogf18_19!D148</f>
        <v>254316.66000000024</v>
      </c>
      <c r="F8" s="49">
        <v>307358</v>
      </c>
      <c r="G8" s="49">
        <v>319200</v>
      </c>
    </row>
    <row r="9" spans="1:7" ht="15.75">
      <c r="A9" s="42" t="s">
        <v>242</v>
      </c>
      <c r="B9" s="46">
        <v>3150000</v>
      </c>
      <c r="C9" s="46">
        <v>3150000</v>
      </c>
      <c r="D9" s="46">
        <v>3150000</v>
      </c>
      <c r="E9" s="28">
        <v>3150000</v>
      </c>
      <c r="F9" s="46">
        <v>2850000</v>
      </c>
      <c r="G9" s="46">
        <v>2850000</v>
      </c>
    </row>
    <row r="10" spans="1:7" ht="15.75">
      <c r="A10" s="42"/>
      <c r="B10" s="46"/>
      <c r="C10" s="46"/>
      <c r="D10" s="46"/>
      <c r="E10" s="28"/>
      <c r="F10" s="46"/>
      <c r="G10" s="46"/>
    </row>
    <row r="11" spans="1:7" ht="15.75">
      <c r="A11" s="41" t="s">
        <v>243</v>
      </c>
      <c r="B11" s="68"/>
      <c r="C11" s="68"/>
      <c r="D11" s="68"/>
      <c r="E11" s="28"/>
      <c r="F11" s="46"/>
      <c r="G11" s="46"/>
    </row>
    <row r="12" spans="1:7" ht="15.75">
      <c r="A12" s="42" t="s">
        <v>244</v>
      </c>
      <c r="B12" s="46">
        <v>157245</v>
      </c>
      <c r="C12" s="46">
        <v>157245</v>
      </c>
      <c r="D12" s="46">
        <v>157245</v>
      </c>
      <c r="E12" s="46">
        <v>157245</v>
      </c>
      <c r="F12" s="46">
        <v>157245</v>
      </c>
      <c r="G12" s="46">
        <v>157245</v>
      </c>
    </row>
    <row r="13" spans="1:7" ht="15.75">
      <c r="A13" s="42" t="s">
        <v>245</v>
      </c>
      <c r="B13" s="46">
        <f>C13+7862</f>
        <v>86482</v>
      </c>
      <c r="C13" s="46">
        <f>D13+7862</f>
        <v>78620</v>
      </c>
      <c r="D13" s="46">
        <f>E13+7862</f>
        <v>70758</v>
      </c>
      <c r="E13" s="28">
        <f>F13+7862</f>
        <v>62896</v>
      </c>
      <c r="F13" s="46">
        <v>55034</v>
      </c>
      <c r="G13" s="46">
        <v>47172</v>
      </c>
    </row>
    <row r="14" spans="1:7" ht="15.75">
      <c r="A14" s="42" t="s">
        <v>246</v>
      </c>
      <c r="B14" s="50">
        <f t="shared" ref="B14:G14" si="0">B12-B13</f>
        <v>70763</v>
      </c>
      <c r="C14" s="50">
        <f t="shared" si="0"/>
        <v>78625</v>
      </c>
      <c r="D14" s="70">
        <f t="shared" si="0"/>
        <v>86487</v>
      </c>
      <c r="E14" s="50">
        <f t="shared" si="0"/>
        <v>94349</v>
      </c>
      <c r="F14" s="50">
        <f t="shared" si="0"/>
        <v>102211</v>
      </c>
      <c r="G14" s="50">
        <f t="shared" si="0"/>
        <v>110073</v>
      </c>
    </row>
    <row r="15" spans="1:7" ht="15.75">
      <c r="A15" s="42"/>
      <c r="B15" s="46"/>
      <c r="C15" s="46"/>
      <c r="D15" s="50"/>
      <c r="E15" s="28"/>
      <c r="F15" s="46"/>
      <c r="G15" s="46"/>
    </row>
    <row r="16" spans="1:7" ht="15.75">
      <c r="A16" s="41" t="s">
        <v>247</v>
      </c>
      <c r="B16" s="86">
        <f>B6+B7+B8+B9+B14</f>
        <v>3589506.0900000003</v>
      </c>
      <c r="C16" s="51">
        <f>C6+C7+C8+C9+C14</f>
        <v>3630794.27</v>
      </c>
      <c r="D16" s="51">
        <f>D6+D7+D8+D17+D9+D14</f>
        <v>3576648.34</v>
      </c>
      <c r="E16" s="51">
        <f>E6+E7+E8+E17+E9+E14</f>
        <v>3595135.66</v>
      </c>
      <c r="F16" s="51">
        <f>F6+F7+F8+F17+F9+F14</f>
        <v>3343961</v>
      </c>
      <c r="G16" s="51">
        <f>G6+G7+G8+G17+G9+G14</f>
        <v>3420884</v>
      </c>
    </row>
    <row r="17" spans="1:7" ht="15.75">
      <c r="A17" s="41"/>
      <c r="B17" s="68"/>
      <c r="C17" s="68"/>
      <c r="D17" s="68"/>
      <c r="E17" s="28"/>
      <c r="F17" s="46"/>
      <c r="G17" s="46"/>
    </row>
    <row r="18" spans="1:7" ht="15.75">
      <c r="A18" s="42"/>
      <c r="B18" s="46"/>
      <c r="C18" s="46"/>
      <c r="D18" s="46"/>
      <c r="E18" s="28"/>
      <c r="F18" s="46"/>
      <c r="G18" s="46"/>
    </row>
    <row r="19" spans="1:7" ht="15.75">
      <c r="A19" s="41" t="s">
        <v>248</v>
      </c>
      <c r="B19" s="68"/>
      <c r="C19" s="68"/>
      <c r="D19" s="68"/>
      <c r="E19" s="28"/>
      <c r="F19" s="46"/>
      <c r="G19" s="46"/>
    </row>
    <row r="20" spans="1:7" ht="15.75">
      <c r="A20" s="42"/>
      <c r="B20" s="46"/>
      <c r="C20" s="46"/>
      <c r="D20" s="46"/>
      <c r="E20" s="28"/>
      <c r="F20" s="46"/>
      <c r="G20" s="46"/>
    </row>
    <row r="21" spans="1:7" ht="15.75">
      <c r="A21" s="41" t="s">
        <v>249</v>
      </c>
      <c r="B21" s="68"/>
      <c r="C21" s="68"/>
      <c r="D21" s="68"/>
      <c r="E21" s="28"/>
      <c r="F21" s="46"/>
      <c r="G21" s="46"/>
    </row>
    <row r="22" spans="1:7" ht="15.75">
      <c r="A22" s="42" t="s">
        <v>250</v>
      </c>
      <c r="B22" s="46">
        <f>C26</f>
        <v>3167379.87</v>
      </c>
      <c r="C22" s="46">
        <f>D26</f>
        <v>3124233.94</v>
      </c>
      <c r="D22" s="46">
        <f>E26</f>
        <v>3142722.32</v>
      </c>
      <c r="E22" s="28">
        <f>F26</f>
        <v>2891548</v>
      </c>
      <c r="F22" s="46">
        <v>2966670</v>
      </c>
      <c r="G22" s="49">
        <v>2930006</v>
      </c>
    </row>
    <row r="23" spans="1:7" ht="15.75">
      <c r="A23" s="42" t="s">
        <v>251</v>
      </c>
      <c r="B23" s="46">
        <v>0</v>
      </c>
      <c r="C23" s="46">
        <v>0</v>
      </c>
      <c r="D23" s="46">
        <v>0</v>
      </c>
      <c r="E23" s="28">
        <f>E9-F9</f>
        <v>300000</v>
      </c>
      <c r="F23" s="46"/>
      <c r="G23" s="46"/>
    </row>
    <row r="24" spans="1:7" ht="15.75">
      <c r="A24" s="48" t="s">
        <v>210</v>
      </c>
      <c r="B24" s="49">
        <f>-(Bogf21_22!C145)</f>
        <v>-60328.49</v>
      </c>
      <c r="C24" s="46">
        <f>Bogf20_21!E121</f>
        <v>-17182.55</v>
      </c>
      <c r="D24" s="46">
        <f>-(Bogf19_20!C153)</f>
        <v>-34271</v>
      </c>
      <c r="E24" s="28">
        <f>-(Bogf18_19!E156)</f>
        <v>-83086.990000000005</v>
      </c>
      <c r="F24" s="46">
        <v>-159610</v>
      </c>
      <c r="G24" s="46">
        <v>-126176</v>
      </c>
    </row>
    <row r="25" spans="1:7" ht="15.75">
      <c r="A25" s="42" t="s">
        <v>252</v>
      </c>
      <c r="B25" s="46">
        <f>Resopg21_22!B42</f>
        <v>19040.310000000016</v>
      </c>
      <c r="C25" s="46">
        <f>Resopgr20_21!B42</f>
        <v>60328.479999999996</v>
      </c>
      <c r="D25" s="46">
        <f>Resopgør19_20!B42</f>
        <v>15782.620000000028</v>
      </c>
      <c r="E25" s="28">
        <f>Resopgør18_19!B42</f>
        <v>34261.310000000012</v>
      </c>
      <c r="F25" s="46">
        <v>84488</v>
      </c>
      <c r="G25" s="46">
        <v>162840</v>
      </c>
    </row>
    <row r="26" spans="1:7" ht="15.75">
      <c r="A26" s="42" t="s">
        <v>253</v>
      </c>
      <c r="B26" s="50">
        <f>B22+B23+B24+B25</f>
        <v>3126091.69</v>
      </c>
      <c r="C26" s="50">
        <f>C22+C23+C24+C25</f>
        <v>3167379.87</v>
      </c>
      <c r="D26" s="50">
        <f>D23+D22+D24+D25</f>
        <v>3124233.94</v>
      </c>
      <c r="E26" s="50">
        <f>E23+E22+E24+E25</f>
        <v>3142722.32</v>
      </c>
      <c r="F26" s="50">
        <f>F22+F24+F25</f>
        <v>2891548</v>
      </c>
      <c r="G26" s="50">
        <f>G22+G24+G25</f>
        <v>2966670</v>
      </c>
    </row>
    <row r="27" spans="1:7" ht="15.75">
      <c r="A27" s="42"/>
      <c r="B27" s="46"/>
      <c r="C27" s="46"/>
      <c r="D27" s="46"/>
      <c r="E27" s="28"/>
      <c r="F27" s="46"/>
      <c r="G27" s="46"/>
    </row>
    <row r="28" spans="1:7" ht="15.75">
      <c r="A28" s="41" t="s">
        <v>254</v>
      </c>
      <c r="B28" s="68"/>
      <c r="C28" s="68"/>
      <c r="D28" s="68"/>
      <c r="E28" s="28"/>
      <c r="F28" s="46"/>
      <c r="G28" s="46"/>
    </row>
    <row r="29" spans="1:7" ht="15.75">
      <c r="A29" s="42" t="s">
        <v>255</v>
      </c>
      <c r="B29" s="46">
        <v>0</v>
      </c>
      <c r="C29" s="46">
        <v>0</v>
      </c>
      <c r="D29" s="46">
        <v>0</v>
      </c>
      <c r="E29" s="28">
        <v>0</v>
      </c>
      <c r="F29" s="46">
        <v>0</v>
      </c>
      <c r="G29" s="46">
        <v>0</v>
      </c>
    </row>
    <row r="30" spans="1:7" ht="15.75">
      <c r="A30" s="42" t="s">
        <v>256</v>
      </c>
      <c r="B30" s="46">
        <v>0</v>
      </c>
      <c r="C30" s="46">
        <v>0</v>
      </c>
      <c r="D30" s="46">
        <v>0</v>
      </c>
      <c r="E30" s="28">
        <v>0</v>
      </c>
      <c r="F30" s="46">
        <v>0</v>
      </c>
      <c r="G30" s="46">
        <v>0</v>
      </c>
    </row>
    <row r="31" spans="1:7" ht="15.75">
      <c r="A31" s="42" t="s">
        <v>257</v>
      </c>
      <c r="B31" s="46">
        <v>0</v>
      </c>
      <c r="C31" s="46">
        <v>0</v>
      </c>
      <c r="D31" s="46">
        <v>0</v>
      </c>
      <c r="E31" s="28"/>
      <c r="F31" s="46">
        <v>0</v>
      </c>
      <c r="G31" s="46">
        <v>1800</v>
      </c>
    </row>
    <row r="32" spans="1:7" ht="15.75">
      <c r="A32" s="48" t="s">
        <v>538</v>
      </c>
      <c r="B32" s="49">
        <v>11000</v>
      </c>
      <c r="C32" s="49">
        <f>Bogf20_21!N122</f>
        <v>11000</v>
      </c>
      <c r="D32" s="49">
        <v>0</v>
      </c>
      <c r="E32" s="28"/>
      <c r="F32" s="49">
        <v>0</v>
      </c>
      <c r="G32" s="49">
        <v>0</v>
      </c>
    </row>
    <row r="33" spans="1:7" ht="15.75">
      <c r="A33" s="42" t="s">
        <v>259</v>
      </c>
      <c r="B33" s="50">
        <f>B32+B31</f>
        <v>11000</v>
      </c>
      <c r="C33" s="50">
        <f>C32</f>
        <v>11000</v>
      </c>
      <c r="D33" s="70">
        <f>D29+D30+D31+D32</f>
        <v>0</v>
      </c>
      <c r="E33" s="50">
        <f>E29+E30+E31+E32</f>
        <v>0</v>
      </c>
      <c r="F33" s="50">
        <v>0</v>
      </c>
      <c r="G33" s="50">
        <v>1800</v>
      </c>
    </row>
    <row r="34" spans="1:7" ht="15.75">
      <c r="A34" s="42"/>
      <c r="B34" s="46"/>
      <c r="C34" s="46"/>
      <c r="D34" s="70"/>
      <c r="E34" s="28"/>
      <c r="F34" s="46"/>
      <c r="G34" s="46"/>
    </row>
    <row r="35" spans="1:7" ht="15.75">
      <c r="A35" s="42" t="s">
        <v>260</v>
      </c>
      <c r="B35" s="46">
        <v>302414</v>
      </c>
      <c r="C35" s="46">
        <v>302414</v>
      </c>
      <c r="D35" s="46">
        <v>302414</v>
      </c>
      <c r="E35" s="28">
        <v>302414</v>
      </c>
      <c r="F35" s="46">
        <v>302414</v>
      </c>
      <c r="G35" s="49">
        <v>302414</v>
      </c>
    </row>
    <row r="36" spans="1:7" ht="15.75">
      <c r="A36" s="42"/>
      <c r="B36" s="46"/>
      <c r="C36" s="46"/>
      <c r="D36" s="46"/>
      <c r="E36" s="28"/>
      <c r="F36" s="46"/>
      <c r="G36" s="46"/>
    </row>
    <row r="37" spans="1:7" ht="15.75">
      <c r="A37" s="42" t="s">
        <v>261</v>
      </c>
      <c r="B37" s="46">
        <v>150000</v>
      </c>
      <c r="C37" s="46">
        <v>150000</v>
      </c>
      <c r="D37" s="46">
        <v>150000</v>
      </c>
      <c r="E37" s="28">
        <f>F39</f>
        <v>150000</v>
      </c>
      <c r="F37" s="46">
        <f>G39</f>
        <v>150000</v>
      </c>
      <c r="G37" s="46">
        <v>100000</v>
      </c>
    </row>
    <row r="38" spans="1:7" ht="15.75">
      <c r="A38" s="42" t="s">
        <v>262</v>
      </c>
      <c r="B38" s="46">
        <v>0</v>
      </c>
      <c r="C38" s="46">
        <v>0</v>
      </c>
      <c r="D38" s="46">
        <v>0</v>
      </c>
      <c r="E38" s="28">
        <v>0</v>
      </c>
      <c r="F38" s="46">
        <v>0</v>
      </c>
      <c r="G38" s="46">
        <v>50000</v>
      </c>
    </row>
    <row r="39" spans="1:7" ht="15.75">
      <c r="A39" s="42" t="s">
        <v>263</v>
      </c>
      <c r="B39" s="50">
        <f t="shared" ref="B39:G39" si="1">B37+B38</f>
        <v>150000</v>
      </c>
      <c r="C39" s="50">
        <f t="shared" si="1"/>
        <v>150000</v>
      </c>
      <c r="D39" s="70">
        <f t="shared" si="1"/>
        <v>150000</v>
      </c>
      <c r="E39" s="50">
        <f t="shared" si="1"/>
        <v>150000</v>
      </c>
      <c r="F39" s="50">
        <f t="shared" si="1"/>
        <v>150000</v>
      </c>
      <c r="G39" s="50">
        <f t="shared" si="1"/>
        <v>150000</v>
      </c>
    </row>
    <row r="40" spans="1:7" ht="15.75">
      <c r="A40" s="42"/>
      <c r="B40" s="46"/>
      <c r="C40" s="46"/>
      <c r="D40" s="50"/>
      <c r="E40" s="28"/>
      <c r="F40" s="46"/>
      <c r="G40" s="46"/>
    </row>
    <row r="41" spans="1:7" ht="15.75">
      <c r="A41" s="41" t="s">
        <v>264</v>
      </c>
      <c r="B41" s="86">
        <f>B26+B35+B39+B33</f>
        <v>3589505.69</v>
      </c>
      <c r="C41" s="51">
        <f>C26+C35+C39+C33</f>
        <v>3630793.87</v>
      </c>
      <c r="D41" s="51">
        <f>D26+D33+D35+D39</f>
        <v>3576647.94</v>
      </c>
      <c r="E41" s="51">
        <f>E26+E33+E35+E39</f>
        <v>3595136.32</v>
      </c>
      <c r="F41" s="51">
        <f>F26+F33+F35+F39</f>
        <v>3343962</v>
      </c>
      <c r="G41" s="51">
        <f>G26+G33+G35+G39</f>
        <v>3420884</v>
      </c>
    </row>
    <row r="42" spans="1:7" ht="15.75">
      <c r="A42" s="41"/>
      <c r="B42" s="68"/>
      <c r="C42" s="68"/>
      <c r="D42" s="68"/>
      <c r="E42" s="28"/>
      <c r="F42" s="40"/>
      <c r="G42" s="40"/>
    </row>
    <row r="43" spans="1:7" ht="15.75">
      <c r="A43" s="41" t="s">
        <v>208</v>
      </c>
      <c r="B43" s="68">
        <f>B16-B41</f>
        <v>0.40000000037252903</v>
      </c>
      <c r="C43" s="68"/>
      <c r="D43" s="68"/>
      <c r="E43" s="28"/>
      <c r="F43" s="40"/>
      <c r="G43" s="40"/>
    </row>
    <row r="44" spans="1:7" ht="15.75">
      <c r="A44" s="42"/>
      <c r="B44" s="46"/>
      <c r="C44" s="42"/>
      <c r="D44" s="46"/>
      <c r="E44" s="39"/>
      <c r="F44" s="40"/>
      <c r="G44" s="40"/>
    </row>
    <row r="45" spans="1:7" ht="15.75">
      <c r="A45" s="42" t="s">
        <v>673</v>
      </c>
      <c r="B45" s="46"/>
      <c r="C45" s="42"/>
      <c r="D45" s="46"/>
      <c r="E45" s="39"/>
      <c r="F45" s="40"/>
      <c r="G45" s="46" t="s">
        <v>674</v>
      </c>
    </row>
    <row r="46" spans="1:7" ht="15.75">
      <c r="A46" s="42"/>
      <c r="B46" s="42"/>
      <c r="C46" s="42"/>
      <c r="D46" s="46"/>
      <c r="E46" s="39"/>
      <c r="F46" s="40"/>
      <c r="G46" s="46" t="s">
        <v>267</v>
      </c>
    </row>
    <row r="47" spans="1:7" ht="15.75">
      <c r="A47" s="42"/>
      <c r="B47" s="42"/>
      <c r="C47" s="42"/>
      <c r="D47" s="46"/>
      <c r="E47" s="39"/>
      <c r="F47" s="40"/>
      <c r="G47" s="46" t="s">
        <v>268</v>
      </c>
    </row>
    <row r="48" spans="1:7" ht="15.75">
      <c r="A48" s="42"/>
      <c r="B48" s="42"/>
      <c r="C48" s="42"/>
      <c r="D48" s="46"/>
      <c r="E48" s="39"/>
      <c r="F48" s="40"/>
      <c r="G48" s="46"/>
    </row>
    <row r="49" spans="1:7" ht="15.75">
      <c r="A49" s="42" t="s">
        <v>269</v>
      </c>
      <c r="B49" s="42"/>
      <c r="C49" s="42"/>
      <c r="D49" s="46"/>
      <c r="E49" s="39"/>
      <c r="F49" s="40"/>
      <c r="G49" s="46" t="s">
        <v>675</v>
      </c>
    </row>
    <row r="50" spans="1:7" ht="15.75">
      <c r="A50" s="42" t="s">
        <v>271</v>
      </c>
      <c r="B50" s="42"/>
      <c r="C50" s="42"/>
      <c r="D50" s="46"/>
      <c r="E50" s="39"/>
      <c r="F50" s="40"/>
      <c r="G50" s="46" t="s">
        <v>272</v>
      </c>
    </row>
    <row r="51" spans="1:7" ht="15.75">
      <c r="D51" s="24"/>
      <c r="E51" s="39"/>
      <c r="F51" s="40"/>
      <c r="G51" s="40"/>
    </row>
    <row r="52" spans="1:7">
      <c r="D52" s="24"/>
    </row>
  </sheetData>
  <pageMargins left="0.7" right="0.7" top="0.75" bottom="0.75" header="0.511811023622047" footer="0.511811023622047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R145"/>
  <sheetViews>
    <sheetView topLeftCell="H1" zoomScaleNormal="100" workbookViewId="0">
      <pane ySplit="3" topLeftCell="A121" activePane="bottomLeft" state="frozen"/>
      <selection activeCell="H1" sqref="H1"/>
      <selection pane="bottomLeft" activeCell="K110" sqref="K110"/>
    </sheetView>
  </sheetViews>
  <sheetFormatPr defaultColWidth="8.5" defaultRowHeight="11.25"/>
  <cols>
    <col min="1" max="1" width="10.5" customWidth="1"/>
    <col min="2" max="2" width="53.75" customWidth="1"/>
    <col min="3" max="3" width="12.625" style="13" customWidth="1"/>
    <col min="4" max="4" width="11.75" customWidth="1"/>
    <col min="5" max="6" width="12.875" customWidth="1"/>
    <col min="7" max="7" width="13.75" customWidth="1"/>
    <col min="8" max="8" width="4" customWidth="1"/>
    <col min="9" max="9" width="13" customWidth="1"/>
    <col min="10" max="11" width="10.5" customWidth="1"/>
    <col min="12" max="12" width="2.375" customWidth="1"/>
    <col min="13" max="13" width="10.75" customWidth="1"/>
    <col min="14" max="15" width="10.5" customWidth="1"/>
    <col min="16" max="16" width="11" customWidth="1"/>
    <col min="17" max="17" width="2" customWidth="1"/>
    <col min="18" max="18" width="14.25" customWidth="1"/>
    <col min="19" max="19" width="10.125" customWidth="1"/>
    <col min="20" max="20" width="2.75" customWidth="1"/>
    <col min="21" max="21" width="10.125" customWidth="1"/>
    <col min="23" max="23" width="15.75" customWidth="1"/>
  </cols>
  <sheetData>
    <row r="1" spans="1:25" ht="24.75" customHeight="1">
      <c r="A1" s="71"/>
      <c r="B1" s="71"/>
      <c r="C1" s="87"/>
      <c r="D1" s="72"/>
      <c r="E1" s="71" t="s">
        <v>0</v>
      </c>
      <c r="F1" s="71"/>
      <c r="G1" s="71"/>
      <c r="H1" s="71"/>
      <c r="I1" s="71" t="s">
        <v>1</v>
      </c>
      <c r="J1" s="71"/>
      <c r="K1" s="71"/>
      <c r="L1" s="71"/>
      <c r="M1" s="71" t="s">
        <v>2</v>
      </c>
      <c r="N1" s="71"/>
      <c r="O1" s="71"/>
      <c r="P1" s="71"/>
      <c r="Q1" s="71"/>
      <c r="R1" s="71" t="s">
        <v>3</v>
      </c>
      <c r="S1" s="71"/>
      <c r="T1" s="71"/>
      <c r="U1" s="71" t="s">
        <v>4</v>
      </c>
      <c r="V1" s="71"/>
      <c r="W1" s="73" t="s">
        <v>676</v>
      </c>
      <c r="X1" s="73"/>
    </row>
    <row r="2" spans="1:25" s="91" customFormat="1" ht="36" customHeight="1">
      <c r="A2" s="88" t="s">
        <v>5</v>
      </c>
      <c r="B2" s="89" t="s">
        <v>6</v>
      </c>
      <c r="C2" s="90" t="s">
        <v>435</v>
      </c>
      <c r="D2" s="90" t="s">
        <v>8</v>
      </c>
      <c r="E2" s="89" t="s">
        <v>9</v>
      </c>
      <c r="F2" s="89" t="s">
        <v>10</v>
      </c>
      <c r="G2" s="89" t="s">
        <v>11</v>
      </c>
      <c r="H2" s="89"/>
      <c r="I2" s="89" t="s">
        <v>12</v>
      </c>
      <c r="J2" s="89" t="s">
        <v>13</v>
      </c>
      <c r="K2" s="89" t="s">
        <v>14</v>
      </c>
      <c r="L2" s="89"/>
      <c r="M2" s="89" t="s">
        <v>15</v>
      </c>
      <c r="N2" s="89" t="s">
        <v>16</v>
      </c>
      <c r="O2" s="89" t="s">
        <v>17</v>
      </c>
      <c r="P2" s="89" t="s">
        <v>18</v>
      </c>
      <c r="Q2" s="89"/>
      <c r="R2" s="89" t="s">
        <v>19</v>
      </c>
      <c r="S2" s="89" t="s">
        <v>20</v>
      </c>
      <c r="T2" s="89"/>
      <c r="U2" s="89" t="s">
        <v>21</v>
      </c>
      <c r="V2" s="89" t="s">
        <v>22</v>
      </c>
      <c r="W2" s="89"/>
      <c r="X2" s="89"/>
    </row>
    <row r="3" spans="1:25">
      <c r="A3" s="77" t="s">
        <v>677</v>
      </c>
      <c r="B3" s="78" t="s">
        <v>678</v>
      </c>
      <c r="C3" s="16"/>
      <c r="D3" s="96">
        <f>251668.6-1500</f>
        <v>250168.6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78"/>
    </row>
    <row r="4" spans="1:25">
      <c r="A4" s="22" t="s">
        <v>658</v>
      </c>
      <c r="B4" s="97" t="s">
        <v>659</v>
      </c>
      <c r="C4" s="94"/>
      <c r="D4" s="83">
        <v>1500</v>
      </c>
      <c r="E4" s="83">
        <v>-1000</v>
      </c>
      <c r="F4" s="83">
        <v>-400</v>
      </c>
      <c r="G4" s="83">
        <v>-100</v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78"/>
      <c r="Y4">
        <f t="shared" ref="Y4:Y35" si="0">D4+SUM(E4:X4)</f>
        <v>0</v>
      </c>
    </row>
    <row r="5" spans="1:25">
      <c r="A5" s="22" t="s">
        <v>677</v>
      </c>
      <c r="B5" s="22" t="s">
        <v>387</v>
      </c>
      <c r="C5" s="94" t="s">
        <v>26</v>
      </c>
      <c r="D5" s="83">
        <v>-36929</v>
      </c>
      <c r="E5" s="83"/>
      <c r="F5" s="83"/>
      <c r="G5" s="83"/>
      <c r="H5" s="83"/>
      <c r="I5" s="83">
        <v>36929</v>
      </c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22"/>
      <c r="Y5">
        <f t="shared" si="0"/>
        <v>0</v>
      </c>
    </row>
    <row r="6" spans="1:25">
      <c r="A6" s="22" t="s">
        <v>677</v>
      </c>
      <c r="B6" s="22" t="s">
        <v>27</v>
      </c>
      <c r="C6" s="94" t="s">
        <v>679</v>
      </c>
      <c r="D6" s="83">
        <v>42000</v>
      </c>
      <c r="E6" s="83">
        <v>-28000</v>
      </c>
      <c r="F6" s="83">
        <v>-11200</v>
      </c>
      <c r="G6" s="83">
        <v>-2800</v>
      </c>
      <c r="H6" s="83"/>
      <c r="I6" s="83"/>
      <c r="J6" s="83"/>
      <c r="K6" s="83"/>
      <c r="L6" s="83"/>
      <c r="M6" s="83"/>
      <c r="N6" s="22"/>
      <c r="O6" s="83"/>
      <c r="P6" s="83"/>
      <c r="Q6" s="83"/>
      <c r="R6" s="83"/>
      <c r="S6" s="83"/>
      <c r="T6" s="83"/>
      <c r="U6" s="83"/>
      <c r="V6" s="83"/>
      <c r="W6" s="83"/>
      <c r="X6" s="22"/>
      <c r="Y6">
        <f t="shared" si="0"/>
        <v>0</v>
      </c>
    </row>
    <row r="7" spans="1:25">
      <c r="A7" s="22" t="s">
        <v>680</v>
      </c>
      <c r="B7" s="22" t="s">
        <v>681</v>
      </c>
      <c r="C7" s="94" t="s">
        <v>324</v>
      </c>
      <c r="D7" s="83">
        <v>1500</v>
      </c>
      <c r="E7" s="83">
        <v>-1000</v>
      </c>
      <c r="F7" s="83">
        <v>-400</v>
      </c>
      <c r="G7" s="83">
        <v>-100</v>
      </c>
      <c r="H7" s="83"/>
      <c r="I7" s="83"/>
      <c r="J7" s="83"/>
      <c r="K7" s="83"/>
      <c r="L7" s="83"/>
      <c r="M7" s="83"/>
      <c r="N7" s="22"/>
      <c r="O7" s="83"/>
      <c r="P7" s="83"/>
      <c r="Q7" s="83"/>
      <c r="R7" s="83"/>
      <c r="S7" s="83"/>
      <c r="T7" s="83"/>
      <c r="U7" s="83"/>
      <c r="V7" s="83"/>
      <c r="W7" s="83"/>
      <c r="X7" s="22"/>
      <c r="Y7">
        <f t="shared" si="0"/>
        <v>0</v>
      </c>
    </row>
    <row r="8" spans="1:25">
      <c r="A8" s="22" t="s">
        <v>680</v>
      </c>
      <c r="B8" s="22" t="s">
        <v>682</v>
      </c>
      <c r="C8" s="94">
        <v>1</v>
      </c>
      <c r="D8" s="22">
        <v>-255.79</v>
      </c>
      <c r="E8" s="83"/>
      <c r="F8" s="83"/>
      <c r="G8" s="83"/>
      <c r="H8" s="83"/>
      <c r="I8" s="83"/>
      <c r="J8" s="83"/>
      <c r="K8" s="83"/>
      <c r="L8" s="83"/>
      <c r="M8" s="83"/>
      <c r="N8" s="98"/>
      <c r="O8" s="98"/>
      <c r="P8" s="98"/>
      <c r="Q8" s="98"/>
      <c r="R8" s="98"/>
      <c r="S8" s="98"/>
      <c r="T8" s="98"/>
      <c r="U8" s="98">
        <v>255.79</v>
      </c>
      <c r="V8" s="98"/>
      <c r="W8" s="83"/>
      <c r="X8" s="22"/>
      <c r="Y8">
        <f t="shared" si="0"/>
        <v>0</v>
      </c>
    </row>
    <row r="9" spans="1:25">
      <c r="A9" s="22" t="s">
        <v>683</v>
      </c>
      <c r="B9" s="22" t="s">
        <v>684</v>
      </c>
      <c r="C9" s="94">
        <v>2</v>
      </c>
      <c r="D9" s="83">
        <v>-3325</v>
      </c>
      <c r="E9" s="83"/>
      <c r="F9" s="83"/>
      <c r="G9" s="83"/>
      <c r="H9" s="83"/>
      <c r="I9" s="83"/>
      <c r="J9" s="83"/>
      <c r="K9" s="83"/>
      <c r="L9" s="83"/>
      <c r="M9" s="83"/>
      <c r="N9" s="99"/>
      <c r="O9" s="98"/>
      <c r="P9" s="98">
        <v>3325</v>
      </c>
      <c r="Q9" s="98"/>
      <c r="R9" s="98"/>
      <c r="S9" s="98"/>
      <c r="T9" s="98"/>
      <c r="U9" s="98"/>
      <c r="V9" s="98"/>
      <c r="W9" s="83"/>
      <c r="Y9">
        <f t="shared" si="0"/>
        <v>0</v>
      </c>
    </row>
    <row r="10" spans="1:25">
      <c r="A10" s="22" t="s">
        <v>683</v>
      </c>
      <c r="B10" s="22" t="s">
        <v>685</v>
      </c>
      <c r="C10" s="94">
        <v>3</v>
      </c>
      <c r="D10" s="83">
        <v>-1108.6199999999999</v>
      </c>
      <c r="E10" s="83"/>
      <c r="F10" s="83"/>
      <c r="G10" s="83"/>
      <c r="H10" s="83"/>
      <c r="I10" s="83"/>
      <c r="J10" s="83"/>
      <c r="K10" s="83"/>
      <c r="L10" s="83"/>
      <c r="M10" s="83"/>
      <c r="N10" s="98"/>
      <c r="O10" s="98"/>
      <c r="P10" s="98">
        <v>1108.6199999999999</v>
      </c>
      <c r="Q10" s="98"/>
      <c r="R10" s="98"/>
      <c r="S10" s="98"/>
      <c r="T10" s="98"/>
      <c r="U10" s="98"/>
      <c r="V10" s="98"/>
      <c r="W10" s="83"/>
      <c r="X10" s="22"/>
      <c r="Y10">
        <f t="shared" si="0"/>
        <v>0</v>
      </c>
    </row>
    <row r="11" spans="1:25">
      <c r="A11" s="22" t="s">
        <v>686</v>
      </c>
      <c r="B11" s="22" t="s">
        <v>687</v>
      </c>
      <c r="C11" s="94">
        <v>4</v>
      </c>
      <c r="D11" s="83">
        <v>-10226</v>
      </c>
      <c r="E11" s="83"/>
      <c r="F11" s="83"/>
      <c r="G11" s="83"/>
      <c r="H11" s="83"/>
      <c r="I11" s="83"/>
      <c r="J11" s="83"/>
      <c r="K11" s="83"/>
      <c r="L11" s="83"/>
      <c r="M11" s="83"/>
      <c r="N11" s="98"/>
      <c r="O11" s="98"/>
      <c r="P11" s="98">
        <v>10226</v>
      </c>
      <c r="Q11" s="98"/>
      <c r="R11" s="98"/>
      <c r="S11" s="98"/>
      <c r="T11" s="98"/>
      <c r="U11" s="98"/>
      <c r="V11" s="98"/>
      <c r="W11" s="83"/>
      <c r="Y11">
        <f t="shared" si="0"/>
        <v>0</v>
      </c>
    </row>
    <row r="12" spans="1:25">
      <c r="A12" s="22" t="s">
        <v>688</v>
      </c>
      <c r="B12" s="22" t="s">
        <v>689</v>
      </c>
      <c r="C12" s="94">
        <v>5</v>
      </c>
      <c r="D12" s="83">
        <v>-1440</v>
      </c>
      <c r="E12" s="83"/>
      <c r="F12" s="83"/>
      <c r="G12" s="83"/>
      <c r="H12" s="83"/>
      <c r="I12" s="83"/>
      <c r="J12" s="83"/>
      <c r="K12" s="83"/>
      <c r="L12" s="83"/>
      <c r="M12" s="83"/>
      <c r="N12" s="98"/>
      <c r="O12" s="98"/>
      <c r="P12" s="98">
        <v>1440</v>
      </c>
      <c r="Q12" s="98"/>
      <c r="R12" s="98"/>
      <c r="S12" s="98"/>
      <c r="T12" s="98"/>
      <c r="U12" s="98"/>
      <c r="V12" s="98"/>
      <c r="W12" s="83"/>
      <c r="Y12">
        <f t="shared" si="0"/>
        <v>0</v>
      </c>
    </row>
    <row r="13" spans="1:25">
      <c r="A13" s="22" t="s">
        <v>688</v>
      </c>
      <c r="B13" s="22" t="s">
        <v>690</v>
      </c>
      <c r="C13" s="94">
        <v>6</v>
      </c>
      <c r="D13" s="22">
        <v>-60</v>
      </c>
      <c r="E13" s="83"/>
      <c r="F13" s="83"/>
      <c r="G13" s="83"/>
      <c r="H13" s="83"/>
      <c r="I13" s="83"/>
      <c r="J13" s="83"/>
      <c r="K13" s="83"/>
      <c r="L13" s="83"/>
      <c r="M13" s="83"/>
      <c r="N13" s="98">
        <v>60</v>
      </c>
      <c r="O13" s="98"/>
      <c r="P13" s="98"/>
      <c r="Q13" s="98"/>
      <c r="R13" s="98"/>
      <c r="S13" s="98"/>
      <c r="T13" s="98"/>
      <c r="U13" s="98"/>
      <c r="V13" s="98"/>
      <c r="W13" s="83"/>
      <c r="X13" s="22"/>
      <c r="Y13">
        <f t="shared" si="0"/>
        <v>0</v>
      </c>
    </row>
    <row r="14" spans="1:25">
      <c r="A14" s="22" t="s">
        <v>688</v>
      </c>
      <c r="B14" s="22" t="s">
        <v>691</v>
      </c>
      <c r="C14" s="94">
        <v>7</v>
      </c>
      <c r="D14" s="83">
        <v>-767.9</v>
      </c>
      <c r="E14" s="83"/>
      <c r="F14" s="83"/>
      <c r="G14" s="83"/>
      <c r="H14" s="83"/>
      <c r="I14" s="83"/>
      <c r="J14" s="83"/>
      <c r="K14" s="83"/>
      <c r="L14" s="83"/>
      <c r="M14" s="83"/>
      <c r="N14" s="98"/>
      <c r="O14" s="98"/>
      <c r="P14" s="98"/>
      <c r="Q14" s="98"/>
      <c r="R14" s="98"/>
      <c r="S14" s="98">
        <v>767.9</v>
      </c>
      <c r="T14" s="98"/>
      <c r="U14" s="98"/>
      <c r="V14" s="98"/>
      <c r="W14" s="83"/>
      <c r="X14" s="22"/>
      <c r="Y14">
        <f t="shared" si="0"/>
        <v>0</v>
      </c>
    </row>
    <row r="15" spans="1:25">
      <c r="A15" s="22" t="s">
        <v>692</v>
      </c>
      <c r="B15" s="22" t="s">
        <v>693</v>
      </c>
      <c r="C15" s="94">
        <v>8</v>
      </c>
      <c r="D15" s="83">
        <v>-1000</v>
      </c>
      <c r="E15" s="83"/>
      <c r="F15" s="83"/>
      <c r="G15" s="83"/>
      <c r="H15" s="83"/>
      <c r="I15" s="83"/>
      <c r="J15" s="83"/>
      <c r="K15" s="83"/>
      <c r="L15" s="83"/>
      <c r="M15" s="83"/>
      <c r="N15" s="98"/>
      <c r="O15" s="98"/>
      <c r="P15" s="98">
        <v>1000</v>
      </c>
      <c r="Q15" s="96"/>
      <c r="R15" s="96"/>
      <c r="S15" s="96"/>
      <c r="T15" s="96"/>
      <c r="U15" s="96"/>
      <c r="V15" s="96"/>
      <c r="W15" s="16"/>
      <c r="Y15">
        <f t="shared" si="0"/>
        <v>0</v>
      </c>
    </row>
    <row r="16" spans="1:25">
      <c r="A16" s="22" t="s">
        <v>694</v>
      </c>
      <c r="B16" s="22" t="s">
        <v>695</v>
      </c>
      <c r="C16" s="94">
        <v>9</v>
      </c>
      <c r="D16" s="83">
        <v>-2250</v>
      </c>
      <c r="E16" s="83"/>
      <c r="F16" s="83"/>
      <c r="G16" s="83"/>
      <c r="H16" s="83"/>
      <c r="I16" s="83"/>
      <c r="J16" s="83"/>
      <c r="K16" s="83"/>
      <c r="L16" s="83"/>
      <c r="M16" s="83"/>
      <c r="N16" s="99"/>
      <c r="O16" s="98"/>
      <c r="P16" s="98">
        <v>2250</v>
      </c>
      <c r="Q16" s="98"/>
      <c r="R16" s="98"/>
      <c r="S16" s="98"/>
      <c r="T16" s="98"/>
      <c r="U16" s="98"/>
      <c r="V16" s="98"/>
      <c r="W16" s="83"/>
      <c r="X16" s="22"/>
      <c r="Y16">
        <f t="shared" si="0"/>
        <v>0</v>
      </c>
    </row>
    <row r="17" spans="1:25">
      <c r="A17" s="22" t="s">
        <v>696</v>
      </c>
      <c r="B17" s="22" t="s">
        <v>387</v>
      </c>
      <c r="C17" s="94" t="s">
        <v>26</v>
      </c>
      <c r="D17" s="83">
        <v>-31271</v>
      </c>
      <c r="E17" s="83"/>
      <c r="F17" s="83"/>
      <c r="G17" s="83"/>
      <c r="H17" s="83"/>
      <c r="I17" s="83">
        <v>31271</v>
      </c>
      <c r="J17" s="83"/>
      <c r="K17" s="83"/>
      <c r="L17" s="83"/>
      <c r="M17" s="83"/>
      <c r="N17" s="98"/>
      <c r="O17" s="98"/>
      <c r="P17" s="98"/>
      <c r="Q17" s="98"/>
      <c r="R17" s="98"/>
      <c r="S17" s="98"/>
      <c r="T17" s="98"/>
      <c r="U17" s="98"/>
      <c r="V17" s="98"/>
      <c r="W17" s="83"/>
      <c r="X17" s="22"/>
      <c r="Y17">
        <f t="shared" si="0"/>
        <v>0</v>
      </c>
    </row>
    <row r="18" spans="1:25">
      <c r="A18" s="22" t="s">
        <v>696</v>
      </c>
      <c r="B18" s="22" t="s">
        <v>27</v>
      </c>
      <c r="C18" s="94" t="s">
        <v>324</v>
      </c>
      <c r="D18" s="83">
        <v>42000</v>
      </c>
      <c r="E18" s="83">
        <v>-28000</v>
      </c>
      <c r="F18" s="83">
        <v>-11200</v>
      </c>
      <c r="G18" s="83">
        <v>-2800</v>
      </c>
      <c r="H18" s="83"/>
      <c r="I18" s="83"/>
      <c r="J18" s="83"/>
      <c r="K18" s="83"/>
      <c r="L18" s="83"/>
      <c r="M18" s="83"/>
      <c r="N18" s="98"/>
      <c r="O18" s="98"/>
      <c r="P18" s="98"/>
      <c r="Q18" s="98"/>
      <c r="R18" s="98"/>
      <c r="S18" s="98"/>
      <c r="T18" s="98"/>
      <c r="U18" s="99"/>
      <c r="V18" s="98"/>
      <c r="W18" s="83"/>
      <c r="X18" s="22"/>
      <c r="Y18">
        <f t="shared" si="0"/>
        <v>0</v>
      </c>
    </row>
    <row r="19" spans="1:25">
      <c r="A19" s="22" t="s">
        <v>697</v>
      </c>
      <c r="B19" s="22" t="s">
        <v>698</v>
      </c>
      <c r="C19" s="94">
        <v>10</v>
      </c>
      <c r="D19" s="22">
        <v>-256.04000000000002</v>
      </c>
      <c r="E19" s="83"/>
      <c r="F19" s="83"/>
      <c r="G19" s="83"/>
      <c r="H19" s="83"/>
      <c r="I19" s="83"/>
      <c r="J19" s="83"/>
      <c r="K19" s="83"/>
      <c r="L19" s="83"/>
      <c r="M19" s="83"/>
      <c r="N19" s="98"/>
      <c r="O19" s="98"/>
      <c r="P19" s="98"/>
      <c r="Q19" s="98"/>
      <c r="R19" s="98"/>
      <c r="S19" s="98"/>
      <c r="T19" s="98"/>
      <c r="U19" s="99">
        <v>256.04000000000002</v>
      </c>
      <c r="V19" s="98"/>
      <c r="W19" s="83"/>
      <c r="Y19">
        <f t="shared" si="0"/>
        <v>0</v>
      </c>
    </row>
    <row r="20" spans="1:25">
      <c r="A20" s="22" t="s">
        <v>697</v>
      </c>
      <c r="B20" s="22" t="s">
        <v>681</v>
      </c>
      <c r="C20" s="94" t="s">
        <v>324</v>
      </c>
      <c r="D20" s="83">
        <v>1500</v>
      </c>
      <c r="E20" s="83">
        <v>-1000</v>
      </c>
      <c r="F20" s="83">
        <v>-400</v>
      </c>
      <c r="G20" s="83">
        <v>-100</v>
      </c>
      <c r="H20" s="83"/>
      <c r="I20" s="83"/>
      <c r="J20" s="83"/>
      <c r="K20" s="83"/>
      <c r="L20" s="83"/>
      <c r="M20" s="83"/>
      <c r="N20" s="98"/>
      <c r="O20" s="98"/>
      <c r="P20" s="98"/>
      <c r="Q20" s="98"/>
      <c r="R20" s="98"/>
      <c r="S20" s="98"/>
      <c r="T20" s="98"/>
      <c r="U20" s="99"/>
      <c r="V20" s="98"/>
      <c r="W20" s="83"/>
      <c r="X20" s="22"/>
      <c r="Y20">
        <f t="shared" si="0"/>
        <v>0</v>
      </c>
    </row>
    <row r="21" spans="1:25">
      <c r="A21" s="22" t="s">
        <v>699</v>
      </c>
      <c r="B21" s="22" t="s">
        <v>700</v>
      </c>
      <c r="C21" s="94" t="s">
        <v>324</v>
      </c>
      <c r="D21" s="83">
        <v>1500</v>
      </c>
      <c r="E21" s="83">
        <v>-1000</v>
      </c>
      <c r="F21" s="83">
        <v>-400</v>
      </c>
      <c r="G21" s="83">
        <v>-100</v>
      </c>
      <c r="H21" s="83"/>
      <c r="I21" s="83"/>
      <c r="J21" s="83"/>
      <c r="K21" s="83"/>
      <c r="L21" s="83"/>
      <c r="M21" s="83"/>
      <c r="N21" s="98"/>
      <c r="O21" s="98"/>
      <c r="P21" s="98"/>
      <c r="Q21" s="98"/>
      <c r="R21" s="98"/>
      <c r="S21" s="98"/>
      <c r="T21" s="98"/>
      <c r="U21" s="99"/>
      <c r="V21" s="98"/>
      <c r="W21" s="83"/>
      <c r="X21" s="22"/>
      <c r="Y21">
        <f t="shared" si="0"/>
        <v>0</v>
      </c>
    </row>
    <row r="22" spans="1:25">
      <c r="A22" s="22" t="s">
        <v>701</v>
      </c>
      <c r="B22" s="22" t="s">
        <v>702</v>
      </c>
      <c r="C22" s="94">
        <v>11</v>
      </c>
      <c r="D22" s="22">
        <v>-120</v>
      </c>
      <c r="E22" s="83"/>
      <c r="F22" s="83"/>
      <c r="G22" s="83"/>
      <c r="H22" s="83"/>
      <c r="I22" s="83"/>
      <c r="J22" s="83"/>
      <c r="K22" s="83"/>
      <c r="L22" s="83"/>
      <c r="M22" s="83"/>
      <c r="N22" s="98">
        <v>120</v>
      </c>
      <c r="O22" s="98"/>
      <c r="P22" s="98"/>
      <c r="Q22" s="98"/>
      <c r="R22" s="98"/>
      <c r="S22" s="98"/>
      <c r="T22" s="98"/>
      <c r="U22" s="99"/>
      <c r="V22" s="98"/>
      <c r="W22" s="83"/>
      <c r="Y22">
        <f t="shared" si="0"/>
        <v>0</v>
      </c>
    </row>
    <row r="23" spans="1:25">
      <c r="A23" s="22" t="s">
        <v>703</v>
      </c>
      <c r="B23" s="22" t="s">
        <v>65</v>
      </c>
      <c r="C23" s="94" t="s">
        <v>324</v>
      </c>
      <c r="D23" s="22">
        <v>-258.25</v>
      </c>
      <c r="E23" s="83"/>
      <c r="F23" s="83"/>
      <c r="G23" s="83"/>
      <c r="H23" s="83"/>
      <c r="I23" s="83"/>
      <c r="J23" s="83"/>
      <c r="K23" s="83"/>
      <c r="L23" s="83"/>
      <c r="M23" s="83"/>
      <c r="N23" s="98"/>
      <c r="O23" s="98"/>
      <c r="P23" s="98"/>
      <c r="Q23" s="98"/>
      <c r="R23" s="98"/>
      <c r="S23" s="98"/>
      <c r="T23" s="98"/>
      <c r="U23" s="98">
        <v>258.25</v>
      </c>
      <c r="V23" s="98"/>
      <c r="W23" s="83"/>
      <c r="X23" s="22"/>
      <c r="Y23">
        <f t="shared" si="0"/>
        <v>0</v>
      </c>
    </row>
    <row r="24" spans="1:25">
      <c r="A24" s="22" t="s">
        <v>703</v>
      </c>
      <c r="B24" s="22" t="s">
        <v>493</v>
      </c>
      <c r="C24" s="94" t="s">
        <v>324</v>
      </c>
      <c r="D24" s="22">
        <v>-3</v>
      </c>
      <c r="E24" s="83"/>
      <c r="F24" s="83"/>
      <c r="G24" s="83"/>
      <c r="H24" s="83"/>
      <c r="I24" s="83"/>
      <c r="J24" s="83"/>
      <c r="K24" s="83"/>
      <c r="L24" s="83"/>
      <c r="M24" s="83"/>
      <c r="N24" s="98"/>
      <c r="O24" s="98"/>
      <c r="P24" s="98"/>
      <c r="Q24" s="98"/>
      <c r="R24" s="98"/>
      <c r="S24" s="98"/>
      <c r="T24" s="98"/>
      <c r="U24" s="98">
        <v>3</v>
      </c>
      <c r="V24" s="98"/>
      <c r="W24" s="83"/>
      <c r="X24" s="22"/>
      <c r="Y24">
        <f t="shared" si="0"/>
        <v>0</v>
      </c>
    </row>
    <row r="25" spans="1:25">
      <c r="A25" s="22" t="s">
        <v>703</v>
      </c>
      <c r="B25" s="22" t="s">
        <v>97</v>
      </c>
      <c r="C25" s="94" t="s">
        <v>704</v>
      </c>
      <c r="D25" s="22">
        <v>-300</v>
      </c>
      <c r="E25" s="83"/>
      <c r="F25" s="83"/>
      <c r="G25" s="83"/>
      <c r="H25" s="83"/>
      <c r="I25" s="83"/>
      <c r="J25" s="83"/>
      <c r="K25" s="83"/>
      <c r="L25" s="83"/>
      <c r="M25" s="83"/>
      <c r="N25" s="98"/>
      <c r="O25" s="98"/>
      <c r="P25" s="98"/>
      <c r="Q25" s="98"/>
      <c r="R25" s="98"/>
      <c r="S25" s="98"/>
      <c r="T25" s="98"/>
      <c r="U25" s="98">
        <v>300</v>
      </c>
      <c r="V25" s="98"/>
      <c r="W25" s="83"/>
      <c r="Y25">
        <f t="shared" si="0"/>
        <v>0</v>
      </c>
    </row>
    <row r="26" spans="1:25">
      <c r="A26" s="22" t="s">
        <v>703</v>
      </c>
      <c r="B26" s="22" t="s">
        <v>98</v>
      </c>
      <c r="C26" s="94" t="s">
        <v>704</v>
      </c>
      <c r="D26" s="22">
        <v>-75</v>
      </c>
      <c r="E26" s="83"/>
      <c r="F26" s="83"/>
      <c r="G26" s="83"/>
      <c r="H26" s="83"/>
      <c r="I26" s="83"/>
      <c r="J26" s="83"/>
      <c r="K26" s="22"/>
      <c r="L26" s="83"/>
      <c r="M26" s="83"/>
      <c r="N26" s="98"/>
      <c r="O26" s="98"/>
      <c r="P26" s="98"/>
      <c r="Q26" s="98"/>
      <c r="R26" s="98"/>
      <c r="S26" s="98"/>
      <c r="T26" s="98"/>
      <c r="U26" s="98">
        <v>75</v>
      </c>
      <c r="V26" s="98"/>
      <c r="W26" s="83"/>
      <c r="Y26">
        <f t="shared" si="0"/>
        <v>0</v>
      </c>
    </row>
    <row r="27" spans="1:25">
      <c r="A27" s="22" t="s">
        <v>703</v>
      </c>
      <c r="B27" s="22" t="s">
        <v>67</v>
      </c>
      <c r="C27" s="94" t="s">
        <v>324</v>
      </c>
      <c r="D27" s="22">
        <v>-599.04999999999995</v>
      </c>
      <c r="E27" s="83"/>
      <c r="F27" s="83"/>
      <c r="G27" s="83"/>
      <c r="H27" s="83"/>
      <c r="I27" s="83"/>
      <c r="J27" s="83"/>
      <c r="K27" s="83"/>
      <c r="L27" s="83"/>
      <c r="M27" s="83"/>
      <c r="N27" s="98"/>
      <c r="O27" s="98"/>
      <c r="P27" s="98"/>
      <c r="Q27" s="98"/>
      <c r="R27" s="98"/>
      <c r="S27" s="98"/>
      <c r="T27" s="98"/>
      <c r="U27" s="98">
        <v>599.04999999999995</v>
      </c>
      <c r="V27" s="98"/>
      <c r="W27" s="83"/>
      <c r="Y27">
        <f t="shared" si="0"/>
        <v>0</v>
      </c>
    </row>
    <row r="28" spans="1:25">
      <c r="A28" s="22" t="s">
        <v>705</v>
      </c>
      <c r="B28" s="22" t="s">
        <v>69</v>
      </c>
      <c r="C28" s="94" t="s">
        <v>324</v>
      </c>
      <c r="D28" s="83">
        <v>-1000</v>
      </c>
      <c r="E28" s="83"/>
      <c r="F28" s="83"/>
      <c r="G28" s="83"/>
      <c r="H28" s="83"/>
      <c r="I28" s="83"/>
      <c r="J28" s="83"/>
      <c r="K28" s="83">
        <v>1000</v>
      </c>
      <c r="L28" s="83"/>
      <c r="M28" s="83"/>
      <c r="N28" s="98"/>
      <c r="O28" s="98"/>
      <c r="P28" s="98"/>
      <c r="Q28" s="98"/>
      <c r="R28" s="98"/>
      <c r="S28" s="98"/>
      <c r="T28" s="98"/>
      <c r="U28" s="98"/>
      <c r="V28" s="98"/>
      <c r="W28" s="83"/>
      <c r="X28" s="22"/>
      <c r="Y28">
        <f t="shared" si="0"/>
        <v>0</v>
      </c>
    </row>
    <row r="29" spans="1:25">
      <c r="A29" s="22" t="s">
        <v>705</v>
      </c>
      <c r="B29" s="22" t="s">
        <v>387</v>
      </c>
      <c r="C29" s="94" t="s">
        <v>26</v>
      </c>
      <c r="D29" s="83">
        <v>-31271</v>
      </c>
      <c r="E29" s="83"/>
      <c r="F29" s="83"/>
      <c r="G29" s="83"/>
      <c r="H29" s="83"/>
      <c r="I29" s="83">
        <v>31271</v>
      </c>
      <c r="J29" s="83"/>
      <c r="K29" s="83"/>
      <c r="L29" s="83"/>
      <c r="M29" s="83"/>
      <c r="N29" s="98"/>
      <c r="O29" s="98"/>
      <c r="P29" s="98"/>
      <c r="Q29" s="98"/>
      <c r="R29" s="98"/>
      <c r="S29" s="98"/>
      <c r="T29" s="98"/>
      <c r="U29" s="98"/>
      <c r="V29" s="98"/>
      <c r="W29" s="83"/>
      <c r="X29" s="22"/>
      <c r="Y29">
        <f t="shared" si="0"/>
        <v>0</v>
      </c>
    </row>
    <row r="30" spans="1:25">
      <c r="A30" s="22" t="s">
        <v>705</v>
      </c>
      <c r="B30" s="22" t="s">
        <v>160</v>
      </c>
      <c r="C30" s="94" t="s">
        <v>26</v>
      </c>
      <c r="D30" s="83">
        <v>-2545.25</v>
      </c>
      <c r="E30" s="83"/>
      <c r="F30" s="83"/>
      <c r="G30" s="83"/>
      <c r="H30" s="83"/>
      <c r="I30" s="83"/>
      <c r="J30" s="83"/>
      <c r="K30" s="83">
        <v>2545.25</v>
      </c>
      <c r="L30" s="83"/>
      <c r="M30" s="22"/>
      <c r="N30" s="98"/>
      <c r="O30" s="98"/>
      <c r="P30" s="98"/>
      <c r="Q30" s="98"/>
      <c r="R30" s="98"/>
      <c r="S30" s="98"/>
      <c r="T30" s="98"/>
      <c r="U30" s="98"/>
      <c r="V30" s="98"/>
      <c r="W30" s="83"/>
      <c r="Y30">
        <f t="shared" si="0"/>
        <v>0</v>
      </c>
    </row>
    <row r="31" spans="1:25">
      <c r="A31" s="22" t="s">
        <v>705</v>
      </c>
      <c r="B31" s="22" t="s">
        <v>160</v>
      </c>
      <c r="C31" s="94" t="s">
        <v>26</v>
      </c>
      <c r="D31" s="22">
        <v>-951.91</v>
      </c>
      <c r="E31" s="83"/>
      <c r="F31" s="83"/>
      <c r="G31" s="83"/>
      <c r="H31" s="83"/>
      <c r="I31" s="83"/>
      <c r="J31" s="83"/>
      <c r="K31" s="22">
        <v>951.91</v>
      </c>
      <c r="L31" s="83"/>
      <c r="M31" s="83"/>
      <c r="N31" s="98"/>
      <c r="O31" s="98"/>
      <c r="P31" s="98"/>
      <c r="Q31" s="98"/>
      <c r="R31" s="98"/>
      <c r="S31" s="98"/>
      <c r="T31" s="98"/>
      <c r="U31" s="98"/>
      <c r="V31" s="98"/>
      <c r="W31" s="83"/>
      <c r="X31" s="22"/>
      <c r="Y31">
        <f t="shared" si="0"/>
        <v>0</v>
      </c>
    </row>
    <row r="32" spans="1:25">
      <c r="A32" s="22" t="s">
        <v>706</v>
      </c>
      <c r="B32" s="22" t="s">
        <v>707</v>
      </c>
      <c r="C32" s="94">
        <v>12</v>
      </c>
      <c r="D32" s="22">
        <v>-149.25</v>
      </c>
      <c r="E32" s="83"/>
      <c r="F32" s="83"/>
      <c r="G32" s="83"/>
      <c r="H32" s="83"/>
      <c r="I32" s="83"/>
      <c r="J32" s="83"/>
      <c r="K32" s="83"/>
      <c r="L32" s="83"/>
      <c r="M32" s="83"/>
      <c r="N32" s="98"/>
      <c r="O32" s="98"/>
      <c r="P32" s="98"/>
      <c r="Q32" s="98"/>
      <c r="R32" s="98"/>
      <c r="S32" s="98"/>
      <c r="T32" s="98"/>
      <c r="U32" s="98">
        <v>149.25</v>
      </c>
      <c r="V32" s="98"/>
      <c r="W32" s="83"/>
      <c r="X32" s="22"/>
      <c r="Y32">
        <f t="shared" si="0"/>
        <v>0</v>
      </c>
    </row>
    <row r="33" spans="1:25">
      <c r="A33" s="22" t="s">
        <v>708</v>
      </c>
      <c r="B33" s="22" t="s">
        <v>709</v>
      </c>
      <c r="C33" s="94">
        <v>13</v>
      </c>
      <c r="D33" s="83">
        <v>-688</v>
      </c>
      <c r="E33" s="83"/>
      <c r="F33" s="83"/>
      <c r="G33" s="83"/>
      <c r="H33" s="83"/>
      <c r="I33" s="83"/>
      <c r="J33" s="83"/>
      <c r="K33" s="83"/>
      <c r="L33" s="83"/>
      <c r="M33" s="83"/>
      <c r="N33" s="98">
        <v>688</v>
      </c>
      <c r="O33" s="98"/>
      <c r="P33" s="98"/>
      <c r="Q33" s="98"/>
      <c r="R33" s="98"/>
      <c r="S33" s="98"/>
      <c r="T33" s="98"/>
      <c r="U33" s="98"/>
      <c r="V33" s="98"/>
      <c r="W33" s="83"/>
      <c r="Y33">
        <f t="shared" si="0"/>
        <v>0</v>
      </c>
    </row>
    <row r="34" spans="1:25">
      <c r="A34" s="22" t="s">
        <v>710</v>
      </c>
      <c r="B34" s="22" t="s">
        <v>711</v>
      </c>
      <c r="C34" s="94" t="s">
        <v>324</v>
      </c>
      <c r="D34" s="83">
        <v>87000</v>
      </c>
      <c r="E34" s="83">
        <v>-58000</v>
      </c>
      <c r="F34" s="83">
        <v>-23200</v>
      </c>
      <c r="G34" s="83">
        <v>-5800</v>
      </c>
      <c r="H34" s="83"/>
      <c r="I34" s="83"/>
      <c r="J34" s="83"/>
      <c r="K34" s="83"/>
      <c r="L34" s="83"/>
      <c r="M34" s="83"/>
      <c r="N34" s="99"/>
      <c r="O34" s="98"/>
      <c r="P34" s="98"/>
      <c r="Q34" s="98"/>
      <c r="R34" s="98"/>
      <c r="S34" s="98"/>
      <c r="T34" s="98"/>
      <c r="U34" s="98"/>
      <c r="V34" s="98"/>
      <c r="W34" s="83"/>
      <c r="Y34">
        <f t="shared" si="0"/>
        <v>0</v>
      </c>
    </row>
    <row r="35" spans="1:25">
      <c r="A35" s="22" t="s">
        <v>712</v>
      </c>
      <c r="B35" s="22" t="s">
        <v>713</v>
      </c>
      <c r="C35" s="94" t="s">
        <v>324</v>
      </c>
      <c r="D35" s="83">
        <v>3000</v>
      </c>
      <c r="E35" s="83">
        <v>-2000</v>
      </c>
      <c r="F35" s="83">
        <v>-800</v>
      </c>
      <c r="G35" s="83">
        <v>-200</v>
      </c>
      <c r="H35" s="83"/>
      <c r="I35" s="83"/>
      <c r="J35" s="83"/>
      <c r="K35" s="83"/>
      <c r="L35" s="83"/>
      <c r="M35" s="83"/>
      <c r="N35" s="98"/>
      <c r="O35" s="98"/>
      <c r="P35" s="98"/>
      <c r="Q35" s="98"/>
      <c r="R35" s="98"/>
      <c r="S35" s="98"/>
      <c r="T35" s="98"/>
      <c r="U35" s="98"/>
      <c r="V35" s="98"/>
      <c r="W35" s="83"/>
      <c r="Y35">
        <f t="shared" si="0"/>
        <v>0</v>
      </c>
    </row>
    <row r="36" spans="1:25">
      <c r="A36" s="22" t="s">
        <v>714</v>
      </c>
      <c r="B36" s="22" t="s">
        <v>715</v>
      </c>
      <c r="C36" s="94">
        <v>14</v>
      </c>
      <c r="D36" s="22">
        <v>-388.66</v>
      </c>
      <c r="E36" s="83"/>
      <c r="F36" s="83"/>
      <c r="G36" s="83"/>
      <c r="H36" s="83"/>
      <c r="I36" s="83"/>
      <c r="J36" s="83"/>
      <c r="K36" s="83"/>
      <c r="L36" s="83"/>
      <c r="M36" s="83"/>
      <c r="N36" s="98"/>
      <c r="O36" s="98"/>
      <c r="P36" s="98"/>
      <c r="Q36" s="98"/>
      <c r="R36" s="98"/>
      <c r="S36" s="98"/>
      <c r="T36" s="98"/>
      <c r="U36" s="98">
        <v>388.66</v>
      </c>
      <c r="V36" s="98"/>
      <c r="W36" s="83"/>
      <c r="X36" s="22"/>
      <c r="Y36">
        <f t="shared" ref="Y36:Y67" si="1">D36+SUM(E36:X36)</f>
        <v>0</v>
      </c>
    </row>
    <row r="37" spans="1:25">
      <c r="A37" s="22" t="s">
        <v>716</v>
      </c>
      <c r="B37" s="22" t="s">
        <v>717</v>
      </c>
      <c r="C37" s="94">
        <v>15</v>
      </c>
      <c r="D37" s="83">
        <v>-60</v>
      </c>
      <c r="E37" s="83"/>
      <c r="F37" s="83"/>
      <c r="G37" s="83"/>
      <c r="H37" s="83"/>
      <c r="I37" s="83"/>
      <c r="J37" s="83"/>
      <c r="K37" s="83"/>
      <c r="L37" s="83"/>
      <c r="M37" s="83"/>
      <c r="N37" s="98">
        <v>60</v>
      </c>
      <c r="O37" s="98"/>
      <c r="P37" s="98"/>
      <c r="Q37" s="98"/>
      <c r="R37" s="98"/>
      <c r="S37" s="98"/>
      <c r="T37" s="98"/>
      <c r="U37" s="98"/>
      <c r="V37" s="98"/>
      <c r="W37" s="83"/>
      <c r="X37" s="22"/>
      <c r="Y37">
        <f t="shared" si="1"/>
        <v>0</v>
      </c>
    </row>
    <row r="38" spans="1:25">
      <c r="A38" s="22" t="s">
        <v>718</v>
      </c>
      <c r="B38" s="22" t="s">
        <v>27</v>
      </c>
      <c r="C38" s="94" t="s">
        <v>26</v>
      </c>
      <c r="D38" s="83">
        <v>45000</v>
      </c>
      <c r="E38" s="83">
        <v>-30000</v>
      </c>
      <c r="F38" s="83">
        <v>-12000</v>
      </c>
      <c r="G38" s="83">
        <v>-3000</v>
      </c>
      <c r="H38" s="83"/>
      <c r="I38" s="83"/>
      <c r="J38" s="83"/>
      <c r="K38" s="83"/>
      <c r="L38" s="83"/>
      <c r="M38" s="83"/>
      <c r="N38" s="98"/>
      <c r="O38" s="98"/>
      <c r="P38" s="98"/>
      <c r="Q38" s="98"/>
      <c r="R38" s="98"/>
      <c r="S38" s="98"/>
      <c r="T38" s="98"/>
      <c r="U38" s="98"/>
      <c r="V38" s="98"/>
      <c r="W38" s="83"/>
      <c r="X38" s="22"/>
      <c r="Y38">
        <f t="shared" si="1"/>
        <v>0</v>
      </c>
    </row>
    <row r="39" spans="1:25">
      <c r="A39" s="22" t="s">
        <v>718</v>
      </c>
      <c r="B39" s="22" t="s">
        <v>719</v>
      </c>
      <c r="C39" s="94">
        <v>16</v>
      </c>
      <c r="D39" s="83">
        <v>-4950</v>
      </c>
      <c r="E39" s="83"/>
      <c r="F39" s="83"/>
      <c r="G39" s="83"/>
      <c r="H39" s="83"/>
      <c r="I39" s="83"/>
      <c r="J39" s="83"/>
      <c r="K39" s="83"/>
      <c r="L39" s="83"/>
      <c r="M39" s="83">
        <v>4950</v>
      </c>
      <c r="N39" s="98"/>
      <c r="O39" s="98"/>
      <c r="P39" s="98"/>
      <c r="Q39" s="98"/>
      <c r="R39" s="98"/>
      <c r="S39" s="98"/>
      <c r="T39" s="98"/>
      <c r="U39" s="98"/>
      <c r="V39" s="98"/>
      <c r="W39" s="83"/>
      <c r="X39" s="22"/>
      <c r="Y39">
        <f t="shared" si="1"/>
        <v>0</v>
      </c>
    </row>
    <row r="40" spans="1:25">
      <c r="A40" s="22" t="s">
        <v>720</v>
      </c>
      <c r="B40" s="22" t="s">
        <v>721</v>
      </c>
      <c r="C40" s="94">
        <v>17</v>
      </c>
      <c r="D40" s="22">
        <v>-377.58</v>
      </c>
      <c r="E40" s="83"/>
      <c r="F40" s="83"/>
      <c r="G40" s="83"/>
      <c r="H40" s="83"/>
      <c r="I40" s="83"/>
      <c r="J40" s="83"/>
      <c r="K40" s="83"/>
      <c r="L40" s="83"/>
      <c r="M40" s="83"/>
      <c r="N40" s="99"/>
      <c r="O40" s="98"/>
      <c r="P40" s="98"/>
      <c r="Q40" s="98"/>
      <c r="R40" s="98"/>
      <c r="S40" s="98"/>
      <c r="T40" s="98"/>
      <c r="U40" s="98">
        <v>377.58</v>
      </c>
      <c r="V40" s="98"/>
      <c r="W40" s="83"/>
      <c r="X40" s="22"/>
      <c r="Y40">
        <f t="shared" si="1"/>
        <v>0</v>
      </c>
    </row>
    <row r="41" spans="1:25">
      <c r="A41" s="22" t="s">
        <v>722</v>
      </c>
      <c r="B41" s="22" t="s">
        <v>65</v>
      </c>
      <c r="C41" s="94" t="s">
        <v>324</v>
      </c>
      <c r="D41" s="22">
        <v>-252.25</v>
      </c>
      <c r="E41" s="83"/>
      <c r="F41" s="83"/>
      <c r="G41" s="83"/>
      <c r="H41" s="83"/>
      <c r="I41" s="83"/>
      <c r="J41" s="83"/>
      <c r="K41" s="83"/>
      <c r="L41" s="83"/>
      <c r="M41" s="22"/>
      <c r="N41" s="98"/>
      <c r="O41" s="98"/>
      <c r="P41" s="98"/>
      <c r="Q41" s="98"/>
      <c r="R41" s="98"/>
      <c r="S41" s="98"/>
      <c r="T41" s="98"/>
      <c r="U41" s="98">
        <v>252.25</v>
      </c>
      <c r="V41" s="98"/>
      <c r="W41" s="83"/>
      <c r="X41" s="22"/>
      <c r="Y41">
        <f t="shared" si="1"/>
        <v>0</v>
      </c>
    </row>
    <row r="42" spans="1:25">
      <c r="A42" s="22" t="s">
        <v>722</v>
      </c>
      <c r="B42" s="22" t="s">
        <v>493</v>
      </c>
      <c r="C42" s="94" t="s">
        <v>324</v>
      </c>
      <c r="D42" s="22">
        <v>-0.75</v>
      </c>
      <c r="E42" s="83"/>
      <c r="F42" s="83"/>
      <c r="G42" s="83"/>
      <c r="H42" s="83"/>
      <c r="I42" s="83"/>
      <c r="J42" s="83"/>
      <c r="K42" s="22"/>
      <c r="L42" s="83"/>
      <c r="M42" s="83"/>
      <c r="N42" s="98"/>
      <c r="O42" s="98"/>
      <c r="P42" s="98"/>
      <c r="Q42" s="98"/>
      <c r="R42" s="98"/>
      <c r="S42" s="98"/>
      <c r="T42" s="98"/>
      <c r="U42" s="98">
        <v>0.75</v>
      </c>
      <c r="V42" s="98"/>
      <c r="W42" s="83"/>
      <c r="X42" s="22"/>
      <c r="Y42">
        <f t="shared" si="1"/>
        <v>0</v>
      </c>
    </row>
    <row r="43" spans="1:25">
      <c r="A43" s="22" t="s">
        <v>722</v>
      </c>
      <c r="B43" s="22" t="s">
        <v>97</v>
      </c>
      <c r="C43" s="94" t="s">
        <v>704</v>
      </c>
      <c r="D43" s="83">
        <v>-300</v>
      </c>
      <c r="E43" s="83"/>
      <c r="F43" s="83"/>
      <c r="G43" s="83"/>
      <c r="H43" s="83"/>
      <c r="I43" s="83"/>
      <c r="J43" s="83"/>
      <c r="K43" s="22"/>
      <c r="L43" s="83"/>
      <c r="M43" s="83"/>
      <c r="N43" s="98"/>
      <c r="O43" s="98"/>
      <c r="P43" s="98"/>
      <c r="Q43" s="98"/>
      <c r="R43" s="98"/>
      <c r="S43" s="98"/>
      <c r="T43" s="98"/>
      <c r="U43" s="98">
        <v>300</v>
      </c>
      <c r="V43" s="98"/>
      <c r="W43" s="83"/>
      <c r="X43" s="22"/>
      <c r="Y43">
        <f t="shared" si="1"/>
        <v>0</v>
      </c>
    </row>
    <row r="44" spans="1:25">
      <c r="A44" s="22" t="s">
        <v>722</v>
      </c>
      <c r="B44" s="22" t="s">
        <v>98</v>
      </c>
      <c r="C44" s="94" t="s">
        <v>704</v>
      </c>
      <c r="D44" s="83">
        <v>-75</v>
      </c>
      <c r="E44" s="83"/>
      <c r="F44" s="83"/>
      <c r="G44" s="83"/>
      <c r="H44" s="83"/>
      <c r="I44" s="83"/>
      <c r="J44" s="83"/>
      <c r="K44" s="83"/>
      <c r="L44" s="83"/>
      <c r="M44" s="83"/>
      <c r="N44" s="98"/>
      <c r="O44" s="98"/>
      <c r="P44" s="98"/>
      <c r="Q44" s="98"/>
      <c r="R44" s="98"/>
      <c r="S44" s="98"/>
      <c r="T44" s="98"/>
      <c r="U44" s="98">
        <v>75</v>
      </c>
      <c r="V44" s="98"/>
      <c r="W44" s="83"/>
      <c r="X44" s="22"/>
      <c r="Y44">
        <f t="shared" si="1"/>
        <v>0</v>
      </c>
    </row>
    <row r="45" spans="1:25">
      <c r="A45" s="22" t="s">
        <v>723</v>
      </c>
      <c r="B45" s="22" t="s">
        <v>67</v>
      </c>
      <c r="C45" s="94" t="s">
        <v>324</v>
      </c>
      <c r="D45" s="22">
        <v>-114.18</v>
      </c>
      <c r="E45" s="83"/>
      <c r="F45" s="83"/>
      <c r="G45" s="83"/>
      <c r="H45" s="83"/>
      <c r="I45" s="83"/>
      <c r="J45" s="83"/>
      <c r="K45" s="83"/>
      <c r="L45" s="83"/>
      <c r="M45" s="83"/>
      <c r="N45" s="98"/>
      <c r="O45" s="98"/>
      <c r="P45" s="98"/>
      <c r="Q45" s="98"/>
      <c r="R45" s="99"/>
      <c r="S45" s="98"/>
      <c r="T45" s="98"/>
      <c r="U45" s="98">
        <v>114.18</v>
      </c>
      <c r="V45" s="98"/>
      <c r="W45" s="83"/>
      <c r="X45" s="22"/>
      <c r="Y45">
        <f t="shared" si="1"/>
        <v>0</v>
      </c>
    </row>
    <row r="46" spans="1:25">
      <c r="A46" s="22" t="s">
        <v>724</v>
      </c>
      <c r="B46" s="22" t="s">
        <v>101</v>
      </c>
      <c r="C46" s="94" t="s">
        <v>26</v>
      </c>
      <c r="D46" s="83">
        <v>-25271.06</v>
      </c>
      <c r="E46" s="83"/>
      <c r="F46" s="83"/>
      <c r="G46" s="83"/>
      <c r="H46" s="83"/>
      <c r="I46" s="83"/>
      <c r="J46" s="83"/>
      <c r="K46" s="83"/>
      <c r="L46" s="83"/>
      <c r="M46" s="83"/>
      <c r="N46" s="98"/>
      <c r="O46" s="98"/>
      <c r="P46" s="98"/>
      <c r="Q46" s="98"/>
      <c r="R46" s="98">
        <v>25271.06</v>
      </c>
      <c r="S46" s="98"/>
      <c r="T46" s="98"/>
      <c r="U46" s="98"/>
      <c r="V46" s="98"/>
      <c r="W46" s="83"/>
      <c r="X46" s="22"/>
      <c r="Y46">
        <f t="shared" si="1"/>
        <v>0</v>
      </c>
    </row>
    <row r="47" spans="1:25">
      <c r="A47" s="22" t="s">
        <v>724</v>
      </c>
      <c r="B47" s="22" t="s">
        <v>27</v>
      </c>
      <c r="C47" s="94" t="s">
        <v>324</v>
      </c>
      <c r="D47" s="83">
        <v>45000</v>
      </c>
      <c r="E47" s="83">
        <v>-30000</v>
      </c>
      <c r="F47" s="83">
        <v>-12000</v>
      </c>
      <c r="G47" s="83">
        <v>-3000</v>
      </c>
      <c r="H47" s="83"/>
      <c r="I47" s="83"/>
      <c r="J47" s="83"/>
      <c r="K47" s="83"/>
      <c r="L47" s="83"/>
      <c r="M47" s="83"/>
      <c r="N47" s="98"/>
      <c r="O47" s="98"/>
      <c r="P47" s="98"/>
      <c r="Q47" s="98"/>
      <c r="R47" s="98"/>
      <c r="S47" s="98"/>
      <c r="T47" s="98"/>
      <c r="U47" s="98"/>
      <c r="V47" s="98"/>
      <c r="W47" s="83"/>
      <c r="X47" s="22"/>
      <c r="Y47">
        <f t="shared" si="1"/>
        <v>0</v>
      </c>
    </row>
    <row r="48" spans="1:25">
      <c r="A48" s="22" t="s">
        <v>724</v>
      </c>
      <c r="B48" s="22" t="s">
        <v>160</v>
      </c>
      <c r="C48" s="94" t="s">
        <v>26</v>
      </c>
      <c r="D48" s="83">
        <v>-2469.04</v>
      </c>
      <c r="E48" s="83"/>
      <c r="F48" s="83"/>
      <c r="G48" s="83"/>
      <c r="H48" s="83"/>
      <c r="I48" s="83"/>
      <c r="J48" s="83"/>
      <c r="K48" s="83">
        <v>2469.04</v>
      </c>
      <c r="L48" s="83"/>
      <c r="M48" s="83"/>
      <c r="N48" s="98"/>
      <c r="O48" s="98"/>
      <c r="P48" s="98"/>
      <c r="Q48" s="98"/>
      <c r="R48" s="98"/>
      <c r="S48" s="98"/>
      <c r="T48" s="98"/>
      <c r="U48" s="98"/>
      <c r="V48" s="98"/>
      <c r="W48" s="83"/>
      <c r="X48" s="22"/>
      <c r="Y48">
        <f t="shared" si="1"/>
        <v>0</v>
      </c>
    </row>
    <row r="49" spans="1:25">
      <c r="A49" s="22" t="s">
        <v>724</v>
      </c>
      <c r="B49" s="22" t="s">
        <v>160</v>
      </c>
      <c r="C49" s="94" t="s">
        <v>26</v>
      </c>
      <c r="D49" s="22">
        <v>-997.13</v>
      </c>
      <c r="E49" s="83"/>
      <c r="F49" s="83"/>
      <c r="G49" s="83"/>
      <c r="H49" s="83"/>
      <c r="I49" s="83"/>
      <c r="J49" s="83"/>
      <c r="K49" s="22">
        <v>997.13</v>
      </c>
      <c r="L49" s="83"/>
      <c r="M49" s="83"/>
      <c r="N49" s="98"/>
      <c r="O49" s="98"/>
      <c r="P49" s="98"/>
      <c r="Q49" s="98"/>
      <c r="R49" s="98"/>
      <c r="S49" s="98"/>
      <c r="T49" s="98"/>
      <c r="U49" s="98"/>
      <c r="V49" s="98"/>
      <c r="W49" s="83"/>
      <c r="X49" s="22"/>
      <c r="Y49">
        <f t="shared" si="1"/>
        <v>0</v>
      </c>
    </row>
    <row r="50" spans="1:25">
      <c r="A50" s="22" t="s">
        <v>725</v>
      </c>
      <c r="B50" s="22" t="s">
        <v>106</v>
      </c>
      <c r="C50" s="94" t="s">
        <v>26</v>
      </c>
      <c r="D50" s="83">
        <v>-14511.38</v>
      </c>
      <c r="E50" s="83"/>
      <c r="F50" s="83"/>
      <c r="G50" s="83"/>
      <c r="H50" s="83"/>
      <c r="I50" s="83"/>
      <c r="J50" s="83"/>
      <c r="K50" s="83"/>
      <c r="L50" s="83"/>
      <c r="M50" s="83"/>
      <c r="N50" s="98"/>
      <c r="O50" s="98"/>
      <c r="P50" s="98"/>
      <c r="Q50" s="98"/>
      <c r="R50" s="98">
        <v>14511.38</v>
      </c>
      <c r="S50" s="98"/>
      <c r="T50" s="98"/>
      <c r="U50" s="98"/>
      <c r="V50" s="98"/>
      <c r="W50" s="83"/>
      <c r="X50" s="22"/>
      <c r="Y50">
        <f t="shared" si="1"/>
        <v>0</v>
      </c>
    </row>
    <row r="51" spans="1:25">
      <c r="A51" s="22" t="s">
        <v>726</v>
      </c>
      <c r="B51" s="22" t="s">
        <v>727</v>
      </c>
      <c r="C51" s="94">
        <v>18</v>
      </c>
      <c r="D51" s="22">
        <v>-377.33</v>
      </c>
      <c r="E51" s="83"/>
      <c r="F51" s="83"/>
      <c r="G51" s="83"/>
      <c r="H51" s="83"/>
      <c r="I51" s="83"/>
      <c r="J51" s="83"/>
      <c r="K51" s="22"/>
      <c r="L51" s="83"/>
      <c r="M51" s="83"/>
      <c r="N51" s="98"/>
      <c r="O51" s="98"/>
      <c r="P51" s="98"/>
      <c r="Q51" s="98"/>
      <c r="R51" s="98"/>
      <c r="S51" s="98"/>
      <c r="T51" s="98"/>
      <c r="U51" s="98">
        <v>377.33</v>
      </c>
      <c r="V51" s="98"/>
      <c r="W51" s="83"/>
      <c r="X51" s="22"/>
      <c r="Y51">
        <f t="shared" si="1"/>
        <v>0</v>
      </c>
    </row>
    <row r="52" spans="1:25">
      <c r="A52" s="22" t="s">
        <v>728</v>
      </c>
      <c r="B52" s="22" t="s">
        <v>387</v>
      </c>
      <c r="C52" s="94" t="s">
        <v>26</v>
      </c>
      <c r="D52" s="83">
        <v>-6509.51</v>
      </c>
      <c r="E52" s="83"/>
      <c r="F52" s="83"/>
      <c r="G52" s="83"/>
      <c r="H52" s="83"/>
      <c r="I52" s="83">
        <v>6509.51</v>
      </c>
      <c r="J52" s="83"/>
      <c r="K52" s="83"/>
      <c r="L52" s="83"/>
      <c r="M52" s="83"/>
      <c r="N52" s="98"/>
      <c r="O52" s="98"/>
      <c r="P52" s="98"/>
      <c r="Q52" s="98"/>
      <c r="R52" s="98"/>
      <c r="S52" s="98"/>
      <c r="T52" s="98"/>
      <c r="U52" s="98"/>
      <c r="V52" s="98"/>
      <c r="W52" s="83"/>
      <c r="X52" s="22"/>
      <c r="Y52">
        <f t="shared" si="1"/>
        <v>0</v>
      </c>
    </row>
    <row r="53" spans="1:25">
      <c r="A53" s="22" t="s">
        <v>728</v>
      </c>
      <c r="B53" s="22" t="s">
        <v>27</v>
      </c>
      <c r="C53" s="94" t="s">
        <v>324</v>
      </c>
      <c r="D53" s="83">
        <v>45000</v>
      </c>
      <c r="E53" s="83">
        <v>-30000</v>
      </c>
      <c r="F53" s="83">
        <v>-12000</v>
      </c>
      <c r="G53" s="83">
        <v>-3000</v>
      </c>
      <c r="H53" s="83"/>
      <c r="I53" s="83"/>
      <c r="J53" s="83"/>
      <c r="K53" s="83"/>
      <c r="L53" s="83"/>
      <c r="M53" s="83"/>
      <c r="N53" s="98"/>
      <c r="O53" s="98"/>
      <c r="P53" s="98"/>
      <c r="Q53" s="98"/>
      <c r="R53" s="98"/>
      <c r="S53" s="98"/>
      <c r="T53" s="98"/>
      <c r="U53" s="98"/>
      <c r="V53" s="98"/>
      <c r="W53" s="83"/>
      <c r="Y53">
        <f t="shared" si="1"/>
        <v>0</v>
      </c>
    </row>
    <row r="54" spans="1:25">
      <c r="A54" s="22" t="s">
        <v>729</v>
      </c>
      <c r="B54" s="22" t="s">
        <v>120</v>
      </c>
      <c r="C54" s="94">
        <v>19</v>
      </c>
      <c r="D54" s="83">
        <v>-3000</v>
      </c>
      <c r="E54" s="83"/>
      <c r="F54" s="83"/>
      <c r="G54" s="83"/>
      <c r="H54" s="83"/>
      <c r="I54" s="83"/>
      <c r="J54" s="83"/>
      <c r="K54" s="83"/>
      <c r="L54" s="83"/>
      <c r="M54" s="83">
        <v>3000</v>
      </c>
      <c r="N54" s="98"/>
      <c r="O54" s="98"/>
      <c r="P54" s="98"/>
      <c r="Q54" s="98"/>
      <c r="R54" s="98"/>
      <c r="S54" s="98"/>
      <c r="T54" s="98"/>
      <c r="U54" s="98"/>
      <c r="V54" s="98"/>
      <c r="W54" s="83"/>
      <c r="X54" s="22"/>
      <c r="Y54">
        <f t="shared" si="1"/>
        <v>0</v>
      </c>
    </row>
    <row r="55" spans="1:25">
      <c r="A55" s="22" t="s">
        <v>729</v>
      </c>
      <c r="B55" s="22" t="s">
        <v>730</v>
      </c>
      <c r="C55" s="94">
        <v>20</v>
      </c>
      <c r="D55" s="83">
        <v>-8000</v>
      </c>
      <c r="E55" s="83"/>
      <c r="F55" s="83"/>
      <c r="G55" s="83"/>
      <c r="H55" s="83"/>
      <c r="I55" s="83"/>
      <c r="J55" s="83"/>
      <c r="K55" s="83"/>
      <c r="L55" s="83"/>
      <c r="M55" s="83">
        <v>8000</v>
      </c>
      <c r="N55" s="98"/>
      <c r="O55" s="98"/>
      <c r="P55" s="98"/>
      <c r="Q55" s="98"/>
      <c r="R55" s="98"/>
      <c r="S55" s="98"/>
      <c r="T55" s="98"/>
      <c r="U55" s="98"/>
      <c r="V55" s="98"/>
      <c r="W55" s="83"/>
      <c r="X55" s="22"/>
      <c r="Y55">
        <f t="shared" si="1"/>
        <v>0</v>
      </c>
    </row>
    <row r="56" spans="1:25">
      <c r="A56" s="22" t="s">
        <v>731</v>
      </c>
      <c r="B56" s="22" t="s">
        <v>732</v>
      </c>
      <c r="C56" s="94">
        <v>21</v>
      </c>
      <c r="D56" s="22">
        <v>-377.33</v>
      </c>
      <c r="E56" s="83"/>
      <c r="F56" s="83"/>
      <c r="G56" s="83"/>
      <c r="H56" s="83"/>
      <c r="I56" s="83"/>
      <c r="J56" s="83"/>
      <c r="K56" s="83"/>
      <c r="L56" s="83"/>
      <c r="M56" s="83"/>
      <c r="N56" s="99"/>
      <c r="O56" s="98"/>
      <c r="P56" s="98"/>
      <c r="Q56" s="98"/>
      <c r="R56" s="98"/>
      <c r="S56" s="98"/>
      <c r="T56" s="98"/>
      <c r="U56" s="98">
        <v>377.33</v>
      </c>
      <c r="V56" s="98"/>
      <c r="W56" s="83"/>
      <c r="X56" s="22"/>
      <c r="Y56">
        <f t="shared" si="1"/>
        <v>0</v>
      </c>
    </row>
    <row r="57" spans="1:25">
      <c r="A57" s="22" t="s">
        <v>733</v>
      </c>
      <c r="B57" s="22" t="s">
        <v>118</v>
      </c>
      <c r="C57" s="94" t="s">
        <v>324</v>
      </c>
      <c r="D57" s="83">
        <v>-4106</v>
      </c>
      <c r="E57" s="83">
        <v>4106</v>
      </c>
      <c r="F57" s="22"/>
      <c r="G57" s="83"/>
      <c r="H57" s="83"/>
      <c r="I57" s="83"/>
      <c r="J57" s="83"/>
      <c r="K57" s="83"/>
      <c r="L57" s="83"/>
      <c r="M57" s="83"/>
      <c r="N57" s="98"/>
      <c r="O57" s="98"/>
      <c r="P57" s="98"/>
      <c r="Q57" s="98"/>
      <c r="R57" s="98"/>
      <c r="S57" s="98"/>
      <c r="T57" s="98"/>
      <c r="U57" s="98"/>
      <c r="V57" s="98"/>
      <c r="W57" s="83"/>
      <c r="X57" s="22"/>
      <c r="Y57">
        <f t="shared" si="1"/>
        <v>0</v>
      </c>
    </row>
    <row r="58" spans="1:25">
      <c r="A58" s="22" t="s">
        <v>733</v>
      </c>
      <c r="B58" s="22" t="s">
        <v>119</v>
      </c>
      <c r="C58" s="94" t="s">
        <v>324</v>
      </c>
      <c r="D58" s="83">
        <v>-757</v>
      </c>
      <c r="E58" s="83">
        <v>757</v>
      </c>
      <c r="F58" s="22"/>
      <c r="G58" s="83"/>
      <c r="H58" s="83"/>
      <c r="I58" s="83"/>
      <c r="J58" s="83"/>
      <c r="K58" s="83"/>
      <c r="L58" s="83"/>
      <c r="M58" s="83"/>
      <c r="N58" s="98"/>
      <c r="O58" s="98"/>
      <c r="P58" s="98"/>
      <c r="Q58" s="98"/>
      <c r="R58" s="98"/>
      <c r="S58" s="98"/>
      <c r="T58" s="98"/>
      <c r="U58" s="98"/>
      <c r="V58" s="98"/>
      <c r="W58" s="83"/>
      <c r="X58" s="22"/>
      <c r="Y58">
        <f t="shared" si="1"/>
        <v>0</v>
      </c>
    </row>
    <row r="59" spans="1:25">
      <c r="A59" s="22" t="s">
        <v>733</v>
      </c>
      <c r="B59" s="22" t="s">
        <v>120</v>
      </c>
      <c r="C59" s="94" t="s">
        <v>324</v>
      </c>
      <c r="D59" s="83">
        <v>-1586</v>
      </c>
      <c r="E59" s="83">
        <v>1586</v>
      </c>
      <c r="F59" s="22"/>
      <c r="G59" s="83"/>
      <c r="H59" s="83"/>
      <c r="I59" s="83"/>
      <c r="J59" s="83"/>
      <c r="K59" s="83"/>
      <c r="L59" s="83"/>
      <c r="M59" s="83"/>
      <c r="N59" s="98"/>
      <c r="O59" s="98"/>
      <c r="P59" s="98"/>
      <c r="Q59" s="98"/>
      <c r="R59" s="98"/>
      <c r="S59" s="98"/>
      <c r="T59" s="98"/>
      <c r="U59" s="98"/>
      <c r="V59" s="98"/>
      <c r="W59" s="83"/>
      <c r="X59" s="22"/>
      <c r="Y59">
        <f t="shared" si="1"/>
        <v>0</v>
      </c>
    </row>
    <row r="60" spans="1:25">
      <c r="A60" s="22" t="s">
        <v>733</v>
      </c>
      <c r="B60" s="22" t="s">
        <v>121</v>
      </c>
      <c r="C60" s="94" t="s">
        <v>324</v>
      </c>
      <c r="D60" s="83">
        <v>-980</v>
      </c>
      <c r="E60" s="83">
        <v>980</v>
      </c>
      <c r="F60" s="22"/>
      <c r="G60" s="83"/>
      <c r="H60" s="83"/>
      <c r="I60" s="83"/>
      <c r="J60" s="83"/>
      <c r="K60" s="83"/>
      <c r="L60" s="83"/>
      <c r="M60" s="83"/>
      <c r="N60" s="98"/>
      <c r="O60" s="98"/>
      <c r="P60" s="98"/>
      <c r="Q60" s="98"/>
      <c r="R60" s="98"/>
      <c r="S60" s="98"/>
      <c r="T60" s="98"/>
      <c r="U60" s="98"/>
      <c r="V60" s="98"/>
      <c r="W60" s="83"/>
      <c r="X60" s="22"/>
      <c r="Y60">
        <f t="shared" si="1"/>
        <v>0</v>
      </c>
    </row>
    <row r="61" spans="1:25">
      <c r="A61" s="22" t="s">
        <v>733</v>
      </c>
      <c r="B61" s="22" t="s">
        <v>123</v>
      </c>
      <c r="C61" s="94" t="s">
        <v>324</v>
      </c>
      <c r="D61" s="83">
        <v>-2028</v>
      </c>
      <c r="E61" s="83">
        <v>2028</v>
      </c>
      <c r="F61" s="22"/>
      <c r="G61" s="83"/>
      <c r="H61" s="83"/>
      <c r="I61" s="83"/>
      <c r="J61" s="83"/>
      <c r="K61" s="83"/>
      <c r="L61" s="83"/>
      <c r="M61" s="83"/>
      <c r="N61" s="98"/>
      <c r="O61" s="98"/>
      <c r="P61" s="98"/>
      <c r="Q61" s="98"/>
      <c r="R61" s="98"/>
      <c r="S61" s="98"/>
      <c r="T61" s="98"/>
      <c r="U61" s="98"/>
      <c r="V61" s="98"/>
      <c r="W61" s="83"/>
      <c r="X61" s="22"/>
      <c r="Y61">
        <f t="shared" si="1"/>
        <v>0</v>
      </c>
    </row>
    <row r="62" spans="1:25">
      <c r="A62" s="22" t="s">
        <v>733</v>
      </c>
      <c r="B62" s="22" t="s">
        <v>126</v>
      </c>
      <c r="C62" s="94" t="s">
        <v>324</v>
      </c>
      <c r="D62" s="83">
        <v>-3593</v>
      </c>
      <c r="E62" s="83">
        <v>3593</v>
      </c>
      <c r="F62" s="22"/>
      <c r="G62" s="83"/>
      <c r="H62" s="83"/>
      <c r="I62" s="83"/>
      <c r="J62" s="83"/>
      <c r="K62" s="83"/>
      <c r="L62" s="83"/>
      <c r="M62" s="83"/>
      <c r="N62" s="99"/>
      <c r="O62" s="98"/>
      <c r="P62" s="98"/>
      <c r="Q62" s="98"/>
      <c r="R62" s="98"/>
      <c r="S62" s="98"/>
      <c r="T62" s="98"/>
      <c r="U62" s="98"/>
      <c r="V62" s="98"/>
      <c r="W62" s="83"/>
      <c r="X62" s="22"/>
      <c r="Y62">
        <f t="shared" si="1"/>
        <v>0</v>
      </c>
    </row>
    <row r="63" spans="1:25">
      <c r="A63" s="22" t="s">
        <v>733</v>
      </c>
      <c r="B63" s="22" t="s">
        <v>620</v>
      </c>
      <c r="C63" s="94" t="s">
        <v>324</v>
      </c>
      <c r="D63" s="83">
        <v>-3804</v>
      </c>
      <c r="E63" s="83">
        <v>3804</v>
      </c>
      <c r="F63" s="22"/>
      <c r="G63" s="83"/>
      <c r="H63" s="83"/>
      <c r="I63" s="83"/>
      <c r="J63" s="83"/>
      <c r="K63" s="83"/>
      <c r="L63" s="83"/>
      <c r="M63" s="83"/>
      <c r="N63" s="98"/>
      <c r="O63" s="98"/>
      <c r="P63" s="98"/>
      <c r="Q63" s="98"/>
      <c r="R63" s="98"/>
      <c r="S63" s="98"/>
      <c r="T63" s="98"/>
      <c r="U63" s="99"/>
      <c r="V63" s="98"/>
      <c r="W63" s="83"/>
      <c r="X63" s="22"/>
      <c r="Y63">
        <f t="shared" si="1"/>
        <v>0</v>
      </c>
    </row>
    <row r="64" spans="1:25">
      <c r="A64" s="22" t="s">
        <v>733</v>
      </c>
      <c r="B64" s="22" t="s">
        <v>128</v>
      </c>
      <c r="C64" s="94" t="s">
        <v>324</v>
      </c>
      <c r="D64" s="83">
        <v>-791</v>
      </c>
      <c r="E64" s="83">
        <v>791</v>
      </c>
      <c r="F64" s="22"/>
      <c r="G64" s="83"/>
      <c r="H64" s="83"/>
      <c r="I64" s="83"/>
      <c r="J64" s="83"/>
      <c r="K64" s="83"/>
      <c r="L64" s="83"/>
      <c r="M64" s="83"/>
      <c r="N64" s="98"/>
      <c r="O64" s="98"/>
      <c r="P64" s="98"/>
      <c r="Q64" s="98"/>
      <c r="R64" s="98"/>
      <c r="S64" s="98"/>
      <c r="T64" s="98"/>
      <c r="U64" s="99"/>
      <c r="V64" s="98"/>
      <c r="W64" s="83"/>
      <c r="X64" s="22"/>
      <c r="Y64">
        <f t="shared" si="1"/>
        <v>0</v>
      </c>
    </row>
    <row r="65" spans="1:44">
      <c r="A65" s="22" t="s">
        <v>733</v>
      </c>
      <c r="B65" s="22" t="s">
        <v>129</v>
      </c>
      <c r="C65" s="94" t="s">
        <v>324</v>
      </c>
      <c r="D65" s="83">
        <v>-2344</v>
      </c>
      <c r="E65" s="83">
        <v>2344</v>
      </c>
      <c r="F65" s="22"/>
      <c r="G65" s="83"/>
      <c r="H65" s="83"/>
      <c r="I65" s="83"/>
      <c r="J65" s="83"/>
      <c r="K65" s="83"/>
      <c r="L65" s="83"/>
      <c r="M65" s="83"/>
      <c r="N65" s="98"/>
      <c r="O65" s="98"/>
      <c r="P65" s="98"/>
      <c r="Q65" s="98"/>
      <c r="R65" s="98"/>
      <c r="S65" s="98"/>
      <c r="T65" s="98"/>
      <c r="U65" s="99"/>
      <c r="V65" s="98"/>
      <c r="W65" s="83"/>
      <c r="X65" s="22"/>
      <c r="Y65">
        <f t="shared" si="1"/>
        <v>0</v>
      </c>
    </row>
    <row r="66" spans="1:44">
      <c r="A66" s="22" t="s">
        <v>733</v>
      </c>
      <c r="B66" s="22" t="s">
        <v>130</v>
      </c>
      <c r="C66" s="94" t="s">
        <v>324</v>
      </c>
      <c r="D66" s="83">
        <v>-2746</v>
      </c>
      <c r="E66" s="83">
        <v>2746</v>
      </c>
      <c r="F66" s="22"/>
      <c r="G66" s="83"/>
      <c r="H66" s="83"/>
      <c r="I66" s="83"/>
      <c r="J66" s="83"/>
      <c r="K66" s="83"/>
      <c r="L66" s="83"/>
      <c r="M66" s="83"/>
      <c r="N66" s="98"/>
      <c r="O66" s="98"/>
      <c r="P66" s="98"/>
      <c r="Q66" s="98"/>
      <c r="R66" s="98"/>
      <c r="S66" s="98"/>
      <c r="T66" s="98"/>
      <c r="U66" s="99"/>
      <c r="V66" s="98"/>
      <c r="W66" s="83"/>
      <c r="X66" s="22"/>
      <c r="Y66">
        <f t="shared" si="1"/>
        <v>0</v>
      </c>
    </row>
    <row r="67" spans="1:44">
      <c r="A67" s="22" t="s">
        <v>733</v>
      </c>
      <c r="B67" s="22" t="s">
        <v>131</v>
      </c>
      <c r="C67" s="94" t="s">
        <v>324</v>
      </c>
      <c r="D67" s="83">
        <v>-6571</v>
      </c>
      <c r="E67" s="83">
        <v>6571</v>
      </c>
      <c r="F67" s="22"/>
      <c r="G67" s="83"/>
      <c r="H67" s="83"/>
      <c r="I67" s="83"/>
      <c r="J67" s="83"/>
      <c r="K67" s="83"/>
      <c r="L67" s="83"/>
      <c r="M67" s="83"/>
      <c r="N67" s="98"/>
      <c r="O67" s="98"/>
      <c r="P67" s="98"/>
      <c r="Q67" s="98"/>
      <c r="R67" s="98"/>
      <c r="S67" s="98"/>
      <c r="T67" s="98"/>
      <c r="U67" s="98"/>
      <c r="V67" s="98"/>
      <c r="W67" s="83"/>
      <c r="X67" s="22"/>
      <c r="Y67">
        <f t="shared" si="1"/>
        <v>0</v>
      </c>
    </row>
    <row r="68" spans="1:44">
      <c r="A68" s="22" t="s">
        <v>733</v>
      </c>
      <c r="B68" s="22" t="s">
        <v>133</v>
      </c>
      <c r="C68" s="94" t="s">
        <v>324</v>
      </c>
      <c r="D68" s="83">
        <v>-3370</v>
      </c>
      <c r="E68" s="83">
        <v>3370</v>
      </c>
      <c r="F68" s="22"/>
      <c r="G68" s="83"/>
      <c r="H68" s="83"/>
      <c r="I68" s="83"/>
      <c r="J68" s="83"/>
      <c r="K68" s="83"/>
      <c r="L68" s="83"/>
      <c r="M68" s="83"/>
      <c r="N68" s="98"/>
      <c r="O68" s="98"/>
      <c r="P68" s="98"/>
      <c r="Q68" s="98"/>
      <c r="R68" s="98"/>
      <c r="S68" s="98"/>
      <c r="T68" s="98"/>
      <c r="U68" s="98"/>
      <c r="V68" s="98"/>
      <c r="W68" s="83"/>
      <c r="X68" s="22"/>
      <c r="Y68">
        <f t="shared" ref="Y68:Y99" si="2">D68+SUM(E68:X68)</f>
        <v>0</v>
      </c>
    </row>
    <row r="69" spans="1:44">
      <c r="A69" s="22" t="s">
        <v>733</v>
      </c>
      <c r="B69" s="22" t="s">
        <v>134</v>
      </c>
      <c r="C69" s="94" t="s">
        <v>324</v>
      </c>
      <c r="D69" s="83">
        <v>-2342</v>
      </c>
      <c r="E69" s="83">
        <v>2342</v>
      </c>
      <c r="F69" s="22"/>
      <c r="G69" s="83"/>
      <c r="H69" s="83"/>
      <c r="I69" s="83"/>
      <c r="J69" s="83"/>
      <c r="K69" s="83"/>
      <c r="L69" s="83"/>
      <c r="M69" s="83"/>
      <c r="N69" s="98"/>
      <c r="O69" s="98"/>
      <c r="P69" s="98"/>
      <c r="Q69" s="98"/>
      <c r="R69" s="98"/>
      <c r="S69" s="98"/>
      <c r="T69" s="98"/>
      <c r="U69" s="98"/>
      <c r="V69" s="98"/>
      <c r="W69" s="83"/>
      <c r="X69" s="22"/>
      <c r="Y69">
        <f t="shared" si="2"/>
        <v>0</v>
      </c>
    </row>
    <row r="70" spans="1:44">
      <c r="A70" s="22" t="s">
        <v>733</v>
      </c>
      <c r="B70" s="22" t="s">
        <v>734</v>
      </c>
      <c r="C70" s="94" t="s">
        <v>324</v>
      </c>
      <c r="D70" s="83">
        <v>-1639</v>
      </c>
      <c r="E70" s="83">
        <v>1639</v>
      </c>
      <c r="F70" s="22"/>
      <c r="G70" s="83"/>
      <c r="H70" s="83"/>
      <c r="I70" s="83"/>
      <c r="J70" s="83"/>
      <c r="K70" s="83"/>
      <c r="L70" s="83"/>
      <c r="M70" s="83"/>
      <c r="N70" s="98"/>
      <c r="O70" s="98"/>
      <c r="P70" s="98"/>
      <c r="Q70" s="98"/>
      <c r="R70" s="98"/>
      <c r="S70" s="98"/>
      <c r="T70" s="98"/>
      <c r="U70" s="98"/>
      <c r="V70" s="98"/>
      <c r="W70" s="83"/>
      <c r="X70" s="22"/>
      <c r="Y70">
        <f t="shared" si="2"/>
        <v>0</v>
      </c>
    </row>
    <row r="71" spans="1:44">
      <c r="A71" s="22" t="s">
        <v>733</v>
      </c>
      <c r="B71" s="22" t="s">
        <v>135</v>
      </c>
      <c r="C71" s="94" t="s">
        <v>324</v>
      </c>
      <c r="D71" s="83">
        <v>-388</v>
      </c>
      <c r="E71" s="83">
        <v>388</v>
      </c>
      <c r="F71" s="22"/>
      <c r="G71" s="83"/>
      <c r="H71" s="83"/>
      <c r="I71" s="83"/>
      <c r="J71" s="83"/>
      <c r="K71" s="22"/>
      <c r="L71" s="83"/>
      <c r="M71" s="83"/>
      <c r="N71" s="98"/>
      <c r="O71" s="98"/>
      <c r="P71" s="98"/>
      <c r="Q71" s="98"/>
      <c r="R71" s="98"/>
      <c r="S71" s="98"/>
      <c r="T71" s="98"/>
      <c r="U71" s="98"/>
      <c r="V71" s="98"/>
      <c r="W71" s="83"/>
      <c r="X71" s="22"/>
      <c r="Y71">
        <f t="shared" si="2"/>
        <v>0</v>
      </c>
    </row>
    <row r="72" spans="1:44">
      <c r="A72" s="22" t="s">
        <v>733</v>
      </c>
      <c r="B72" s="22" t="s">
        <v>489</v>
      </c>
      <c r="C72" s="94" t="s">
        <v>324</v>
      </c>
      <c r="D72" s="83">
        <v>-1017</v>
      </c>
      <c r="E72" s="83">
        <v>1017</v>
      </c>
      <c r="F72" s="22"/>
      <c r="G72" s="83"/>
      <c r="H72" s="83"/>
      <c r="I72" s="83"/>
      <c r="J72" s="83"/>
      <c r="K72" s="83"/>
      <c r="L72" s="83"/>
      <c r="M72" s="83"/>
      <c r="N72" s="98"/>
      <c r="O72" s="98"/>
      <c r="P72" s="98"/>
      <c r="Q72" s="98"/>
      <c r="R72" s="98"/>
      <c r="S72" s="98"/>
      <c r="T72" s="98"/>
      <c r="U72" s="98"/>
      <c r="V72" s="98"/>
      <c r="W72" s="83"/>
      <c r="X72" s="22"/>
      <c r="Y72">
        <f t="shared" si="2"/>
        <v>0</v>
      </c>
    </row>
    <row r="73" spans="1:44">
      <c r="A73" s="22" t="s">
        <v>733</v>
      </c>
      <c r="B73" s="22" t="s">
        <v>490</v>
      </c>
      <c r="C73" s="94" t="s">
        <v>324</v>
      </c>
      <c r="D73" s="83">
        <v>-2378</v>
      </c>
      <c r="E73" s="83">
        <v>2378</v>
      </c>
      <c r="F73" s="22"/>
      <c r="G73" s="83"/>
      <c r="H73" s="83"/>
      <c r="I73" s="83"/>
      <c r="J73" s="83"/>
      <c r="K73" s="83"/>
      <c r="L73" s="83"/>
      <c r="M73" s="83"/>
      <c r="N73" s="98"/>
      <c r="O73" s="98"/>
      <c r="P73" s="98"/>
      <c r="Q73" s="98"/>
      <c r="R73" s="98"/>
      <c r="S73" s="98"/>
      <c r="T73" s="98"/>
      <c r="U73" s="98"/>
      <c r="V73" s="98"/>
      <c r="W73" s="83"/>
      <c r="X73" s="22"/>
      <c r="Y73">
        <f t="shared" si="2"/>
        <v>0</v>
      </c>
    </row>
    <row r="74" spans="1:44">
      <c r="A74" s="22" t="s">
        <v>733</v>
      </c>
      <c r="B74" s="22" t="s">
        <v>137</v>
      </c>
      <c r="C74" s="94" t="s">
        <v>324</v>
      </c>
      <c r="D74" s="83">
        <v>-2383</v>
      </c>
      <c r="E74" s="83">
        <v>2383</v>
      </c>
      <c r="F74" s="22"/>
      <c r="G74" s="83"/>
      <c r="H74" s="83"/>
      <c r="I74" s="83"/>
      <c r="J74" s="83"/>
      <c r="K74" s="83"/>
      <c r="L74" s="83"/>
      <c r="M74" s="83"/>
      <c r="N74" s="98"/>
      <c r="O74" s="98"/>
      <c r="P74" s="98"/>
      <c r="Q74" s="98"/>
      <c r="R74" s="98"/>
      <c r="S74" s="98"/>
      <c r="T74" s="98"/>
      <c r="U74" s="98"/>
      <c r="V74" s="98"/>
      <c r="W74" s="83"/>
      <c r="X74" s="22"/>
      <c r="Y74">
        <f t="shared" si="2"/>
        <v>0</v>
      </c>
    </row>
    <row r="75" spans="1:44">
      <c r="A75" s="22" t="s">
        <v>733</v>
      </c>
      <c r="B75" s="22" t="s">
        <v>622</v>
      </c>
      <c r="C75" s="94" t="s">
        <v>324</v>
      </c>
      <c r="D75" s="83">
        <v>-416</v>
      </c>
      <c r="E75" s="83">
        <v>416</v>
      </c>
      <c r="F75" s="22"/>
      <c r="G75" s="83"/>
      <c r="H75" s="83"/>
      <c r="I75" s="83"/>
      <c r="J75" s="83"/>
      <c r="K75" s="83"/>
      <c r="L75" s="83"/>
      <c r="M75" s="83"/>
      <c r="N75" s="98"/>
      <c r="O75" s="98"/>
      <c r="P75" s="98"/>
      <c r="Q75" s="98"/>
      <c r="R75" s="98"/>
      <c r="S75" s="98"/>
      <c r="T75" s="98"/>
      <c r="U75" s="99"/>
      <c r="V75" s="98"/>
      <c r="W75" s="83"/>
      <c r="X75" s="22"/>
      <c r="Y75">
        <f t="shared" si="2"/>
        <v>0</v>
      </c>
    </row>
    <row r="76" spans="1:44">
      <c r="A76" s="22" t="s">
        <v>733</v>
      </c>
      <c r="B76" s="22" t="s">
        <v>140</v>
      </c>
      <c r="C76" s="94" t="s">
        <v>324</v>
      </c>
      <c r="D76" s="83">
        <v>-817</v>
      </c>
      <c r="E76" s="83">
        <v>817</v>
      </c>
      <c r="F76" s="22"/>
      <c r="G76" s="83"/>
      <c r="H76" s="83"/>
      <c r="I76" s="83"/>
      <c r="J76" s="83"/>
      <c r="K76" s="83"/>
      <c r="L76" s="83"/>
      <c r="M76" s="83"/>
      <c r="N76" s="98"/>
      <c r="O76" s="98"/>
      <c r="P76" s="98"/>
      <c r="Q76" s="98"/>
      <c r="R76" s="98"/>
      <c r="S76" s="98"/>
      <c r="T76" s="98"/>
      <c r="U76" s="99"/>
      <c r="V76" s="98"/>
      <c r="W76" s="83"/>
      <c r="X76" s="22"/>
      <c r="Y76">
        <f t="shared" si="2"/>
        <v>0</v>
      </c>
    </row>
    <row r="77" spans="1:44">
      <c r="A77" s="22" t="s">
        <v>733</v>
      </c>
      <c r="B77" s="22" t="s">
        <v>735</v>
      </c>
      <c r="C77" s="94">
        <v>22</v>
      </c>
      <c r="D77" s="83">
        <v>-2292.5</v>
      </c>
      <c r="E77" s="22"/>
      <c r="F77" s="83"/>
      <c r="G77" s="83"/>
      <c r="H77" s="83"/>
      <c r="I77" s="83"/>
      <c r="J77" s="83"/>
      <c r="K77" s="83"/>
      <c r="L77" s="83"/>
      <c r="M77" s="83"/>
      <c r="N77" s="98"/>
      <c r="O77" s="98"/>
      <c r="P77" s="98"/>
      <c r="Q77" s="98"/>
      <c r="R77" s="98"/>
      <c r="S77" s="98">
        <v>2292.5</v>
      </c>
      <c r="T77" s="98"/>
      <c r="U77" s="99"/>
      <c r="V77" s="98"/>
      <c r="W77" s="83"/>
      <c r="X77" s="22"/>
      <c r="Y77">
        <f t="shared" si="2"/>
        <v>0</v>
      </c>
    </row>
    <row r="78" spans="1:44">
      <c r="A78" s="22" t="s">
        <v>733</v>
      </c>
      <c r="B78" s="22" t="s">
        <v>736</v>
      </c>
      <c r="C78" s="94">
        <v>23</v>
      </c>
      <c r="D78" s="22">
        <v>-559.98</v>
      </c>
      <c r="E78" s="83"/>
      <c r="F78" s="83"/>
      <c r="G78" s="83"/>
      <c r="H78" s="83"/>
      <c r="I78" s="83"/>
      <c r="J78" s="83"/>
      <c r="K78" s="83"/>
      <c r="L78" s="83"/>
      <c r="M78" s="83"/>
      <c r="N78" s="98"/>
      <c r="O78" s="98"/>
      <c r="P78" s="99">
        <v>559.98</v>
      </c>
      <c r="Q78" s="98"/>
      <c r="R78" s="98"/>
      <c r="S78" s="99"/>
      <c r="T78" s="98"/>
      <c r="U78" s="99"/>
      <c r="V78" s="98"/>
      <c r="W78" s="83"/>
      <c r="X78" s="22"/>
      <c r="Y78">
        <f t="shared" si="2"/>
        <v>0</v>
      </c>
    </row>
    <row r="79" spans="1:44" s="17" customFormat="1">
      <c r="A79" s="22" t="s">
        <v>737</v>
      </c>
      <c r="B79" s="22" t="s">
        <v>387</v>
      </c>
      <c r="C79" s="94" t="s">
        <v>26</v>
      </c>
      <c r="D79" s="83">
        <v>-31271</v>
      </c>
      <c r="E79" s="22"/>
      <c r="F79" s="83"/>
      <c r="G79" s="83"/>
      <c r="H79" s="83"/>
      <c r="I79" s="83">
        <v>31271</v>
      </c>
      <c r="J79" s="83"/>
      <c r="K79" s="83"/>
      <c r="L79" s="83"/>
      <c r="M79" s="83"/>
      <c r="N79" s="98"/>
      <c r="O79" s="98"/>
      <c r="P79" s="98"/>
      <c r="Q79" s="98"/>
      <c r="R79" s="98"/>
      <c r="S79" s="98"/>
      <c r="T79" s="98"/>
      <c r="U79" s="99"/>
      <c r="V79" s="98"/>
      <c r="W79" s="83"/>
      <c r="X79" s="22"/>
      <c r="Y79">
        <f t="shared" si="2"/>
        <v>0</v>
      </c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</row>
    <row r="80" spans="1:44">
      <c r="A80" s="22" t="s">
        <v>737</v>
      </c>
      <c r="B80" s="22" t="s">
        <v>27</v>
      </c>
      <c r="C80" s="94" t="s">
        <v>324</v>
      </c>
      <c r="D80" s="83">
        <v>45000</v>
      </c>
      <c r="E80" s="83">
        <v>-30000</v>
      </c>
      <c r="F80" s="83">
        <v>-12000</v>
      </c>
      <c r="G80" s="83">
        <v>-3000</v>
      </c>
      <c r="H80" s="83"/>
      <c r="I80" s="83"/>
      <c r="J80" s="83"/>
      <c r="K80" s="83"/>
      <c r="L80" s="83"/>
      <c r="M80" s="83"/>
      <c r="N80" s="98"/>
      <c r="O80" s="98"/>
      <c r="P80" s="98"/>
      <c r="Q80" s="98"/>
      <c r="R80" s="98"/>
      <c r="S80" s="98"/>
      <c r="T80" s="98"/>
      <c r="U80" s="98"/>
      <c r="V80" s="98"/>
      <c r="W80" s="83"/>
      <c r="X80" s="22"/>
      <c r="Y80">
        <f t="shared" si="2"/>
        <v>0</v>
      </c>
    </row>
    <row r="81" spans="1:25">
      <c r="A81" s="22" t="s">
        <v>738</v>
      </c>
      <c r="B81" s="22" t="s">
        <v>739</v>
      </c>
      <c r="C81" s="94">
        <v>24</v>
      </c>
      <c r="D81" s="22">
        <v>-377.33</v>
      </c>
      <c r="E81" s="83"/>
      <c r="F81" s="83"/>
      <c r="G81" s="83"/>
      <c r="H81" s="83"/>
      <c r="I81" s="83"/>
      <c r="J81" s="83"/>
      <c r="K81" s="83"/>
      <c r="L81" s="83"/>
      <c r="M81" s="83"/>
      <c r="N81" s="98"/>
      <c r="O81" s="98"/>
      <c r="P81" s="98"/>
      <c r="Q81" s="98"/>
      <c r="R81" s="98"/>
      <c r="S81" s="98"/>
      <c r="T81" s="98"/>
      <c r="U81" s="98">
        <v>377.33</v>
      </c>
      <c r="V81" s="98"/>
      <c r="W81" s="83"/>
      <c r="Y81">
        <f t="shared" si="2"/>
        <v>0</v>
      </c>
    </row>
    <row r="82" spans="1:25">
      <c r="A82" s="22" t="s">
        <v>740</v>
      </c>
      <c r="B82" s="22" t="s">
        <v>741</v>
      </c>
      <c r="C82" s="94">
        <v>25</v>
      </c>
      <c r="D82" s="83">
        <v>-505</v>
      </c>
      <c r="E82" s="83"/>
      <c r="F82" s="83"/>
      <c r="G82" s="83"/>
      <c r="H82" s="83"/>
      <c r="I82" s="83"/>
      <c r="J82" s="83"/>
      <c r="K82" s="83"/>
      <c r="L82" s="83"/>
      <c r="M82" s="83"/>
      <c r="N82" s="98">
        <v>505</v>
      </c>
      <c r="O82" s="98"/>
      <c r="P82" s="98"/>
      <c r="Q82" s="98"/>
      <c r="R82" s="98"/>
      <c r="S82" s="98"/>
      <c r="T82" s="98"/>
      <c r="U82" s="98"/>
      <c r="V82" s="98"/>
      <c r="W82" s="83"/>
      <c r="X82" s="22"/>
      <c r="Y82">
        <f t="shared" si="2"/>
        <v>0</v>
      </c>
    </row>
    <row r="83" spans="1:25">
      <c r="A83" s="22" t="s">
        <v>742</v>
      </c>
      <c r="B83" s="22" t="s">
        <v>65</v>
      </c>
      <c r="C83" s="94" t="s">
        <v>324</v>
      </c>
      <c r="D83" s="22">
        <v>-268.75</v>
      </c>
      <c r="E83" s="83"/>
      <c r="F83" s="83"/>
      <c r="G83" s="83"/>
      <c r="H83" s="83"/>
      <c r="I83" s="83"/>
      <c r="J83" s="83"/>
      <c r="K83" s="83"/>
      <c r="L83" s="83"/>
      <c r="M83" s="83"/>
      <c r="N83" s="98"/>
      <c r="O83" s="98"/>
      <c r="P83" s="98"/>
      <c r="Q83" s="98"/>
      <c r="R83" s="98"/>
      <c r="S83" s="98"/>
      <c r="T83" s="98"/>
      <c r="U83" s="99">
        <v>268.75</v>
      </c>
      <c r="V83" s="98"/>
      <c r="W83" s="83"/>
      <c r="X83" s="22"/>
      <c r="Y83">
        <f t="shared" si="2"/>
        <v>0</v>
      </c>
    </row>
    <row r="84" spans="1:25">
      <c r="A84" s="22" t="s">
        <v>742</v>
      </c>
      <c r="B84" s="22" t="s">
        <v>97</v>
      </c>
      <c r="C84" s="94" t="s">
        <v>704</v>
      </c>
      <c r="D84" s="83">
        <v>-300</v>
      </c>
      <c r="E84" s="22"/>
      <c r="F84" s="83"/>
      <c r="G84" s="83"/>
      <c r="H84" s="83"/>
      <c r="I84" s="83"/>
      <c r="J84" s="83"/>
      <c r="K84" s="83"/>
      <c r="L84" s="83"/>
      <c r="M84" s="83"/>
      <c r="N84" s="98"/>
      <c r="O84" s="98"/>
      <c r="P84" s="98"/>
      <c r="Q84" s="98"/>
      <c r="R84" s="98"/>
      <c r="S84" s="98"/>
      <c r="T84" s="98"/>
      <c r="U84" s="98">
        <v>300</v>
      </c>
      <c r="V84" s="98"/>
      <c r="W84" s="83"/>
      <c r="X84" s="22"/>
      <c r="Y84">
        <f t="shared" si="2"/>
        <v>0</v>
      </c>
    </row>
    <row r="85" spans="1:25">
      <c r="A85" s="22" t="s">
        <v>742</v>
      </c>
      <c r="B85" s="22" t="s">
        <v>98</v>
      </c>
      <c r="C85" s="94" t="s">
        <v>704</v>
      </c>
      <c r="D85" s="83">
        <v>-75</v>
      </c>
      <c r="E85" s="83"/>
      <c r="F85" s="83"/>
      <c r="G85" s="83"/>
      <c r="H85" s="83"/>
      <c r="I85" s="83"/>
      <c r="J85" s="83"/>
      <c r="K85" s="83"/>
      <c r="L85" s="83"/>
      <c r="M85" s="83"/>
      <c r="N85" s="98"/>
      <c r="O85" s="98"/>
      <c r="P85" s="98"/>
      <c r="Q85" s="98"/>
      <c r="R85" s="98"/>
      <c r="S85" s="98"/>
      <c r="T85" s="98"/>
      <c r="U85" s="98">
        <v>75</v>
      </c>
      <c r="V85" s="98"/>
      <c r="W85" s="83"/>
      <c r="X85" s="22"/>
      <c r="Y85">
        <f t="shared" si="2"/>
        <v>0</v>
      </c>
    </row>
    <row r="86" spans="1:25">
      <c r="A86" s="22" t="s">
        <v>743</v>
      </c>
      <c r="B86" s="22" t="s">
        <v>744</v>
      </c>
      <c r="C86" s="94" t="s">
        <v>26</v>
      </c>
      <c r="D86" s="22">
        <v>96.44</v>
      </c>
      <c r="E86" s="83"/>
      <c r="F86" s="83"/>
      <c r="G86" s="83"/>
      <c r="H86" s="83"/>
      <c r="I86" s="83"/>
      <c r="J86" s="83"/>
      <c r="K86" s="83">
        <v>-96.44</v>
      </c>
      <c r="L86" s="83"/>
      <c r="M86" s="83"/>
      <c r="N86" s="98"/>
      <c r="O86" s="98"/>
      <c r="P86" s="98"/>
      <c r="Q86" s="98"/>
      <c r="R86" s="98"/>
      <c r="S86" s="98"/>
      <c r="T86" s="98"/>
      <c r="U86" s="99"/>
      <c r="V86" s="98"/>
      <c r="W86" s="83"/>
      <c r="Y86">
        <f t="shared" si="2"/>
        <v>0</v>
      </c>
    </row>
    <row r="87" spans="1:25">
      <c r="A87" s="22" t="s">
        <v>743</v>
      </c>
      <c r="B87" s="22" t="s">
        <v>69</v>
      </c>
      <c r="C87" s="94"/>
      <c r="D87" s="83">
        <v>-1000</v>
      </c>
      <c r="E87" s="83"/>
      <c r="F87" s="83"/>
      <c r="G87" s="83"/>
      <c r="H87" s="83"/>
      <c r="I87" s="83"/>
      <c r="J87" s="83"/>
      <c r="K87" s="83">
        <v>1000</v>
      </c>
      <c r="L87" s="83"/>
      <c r="M87" s="83"/>
      <c r="N87" s="98"/>
      <c r="O87" s="98"/>
      <c r="P87" s="98"/>
      <c r="Q87" s="98"/>
      <c r="R87" s="98"/>
      <c r="S87" s="98"/>
      <c r="T87" s="98"/>
      <c r="U87" s="99"/>
      <c r="V87" s="98"/>
      <c r="W87" s="83"/>
      <c r="Y87">
        <f t="shared" si="2"/>
        <v>0</v>
      </c>
    </row>
    <row r="88" spans="1:25">
      <c r="A88" s="22" t="s">
        <v>743</v>
      </c>
      <c r="B88" s="22" t="s">
        <v>387</v>
      </c>
      <c r="C88" s="94"/>
      <c r="D88" s="83">
        <v>-31271</v>
      </c>
      <c r="E88" s="22"/>
      <c r="F88" s="22"/>
      <c r="G88" s="22"/>
      <c r="H88" s="83"/>
      <c r="I88" s="83">
        <v>31271</v>
      </c>
      <c r="J88" s="83"/>
      <c r="K88" s="83"/>
      <c r="L88" s="83"/>
      <c r="M88" s="83"/>
      <c r="N88" s="98"/>
      <c r="O88" s="98"/>
      <c r="P88" s="98"/>
      <c r="Q88" s="98"/>
      <c r="R88" s="98"/>
      <c r="S88" s="98"/>
      <c r="T88" s="98"/>
      <c r="U88" s="98"/>
      <c r="V88" s="98"/>
      <c r="W88" s="83"/>
      <c r="X88" s="22"/>
      <c r="Y88">
        <f t="shared" si="2"/>
        <v>0</v>
      </c>
    </row>
    <row r="89" spans="1:25">
      <c r="A89" s="22" t="s">
        <v>743</v>
      </c>
      <c r="B89" s="22" t="s">
        <v>27</v>
      </c>
      <c r="C89" s="94"/>
      <c r="D89" s="83">
        <v>59016</v>
      </c>
      <c r="E89" s="83">
        <v>-44016</v>
      </c>
      <c r="F89" s="83">
        <v>-12000</v>
      </c>
      <c r="G89" s="83">
        <v>-3000</v>
      </c>
      <c r="H89" s="83"/>
      <c r="I89" s="83"/>
      <c r="J89" s="83"/>
      <c r="K89" s="83"/>
      <c r="L89" s="83"/>
      <c r="M89" s="83"/>
      <c r="N89" s="98"/>
      <c r="O89" s="98"/>
      <c r="P89" s="98"/>
      <c r="Q89" s="98"/>
      <c r="R89" s="98"/>
      <c r="S89" s="98"/>
      <c r="T89" s="98"/>
      <c r="U89" s="98"/>
      <c r="V89" s="98"/>
      <c r="W89" s="83"/>
      <c r="X89" s="22"/>
      <c r="Y89">
        <f t="shared" si="2"/>
        <v>0</v>
      </c>
    </row>
    <row r="90" spans="1:25">
      <c r="A90" s="22" t="s">
        <v>743</v>
      </c>
      <c r="B90" s="22" t="s">
        <v>160</v>
      </c>
      <c r="C90" s="94" t="s">
        <v>26</v>
      </c>
      <c r="D90" s="22">
        <v>-68.27</v>
      </c>
      <c r="E90" s="83"/>
      <c r="F90" s="83"/>
      <c r="G90" s="83"/>
      <c r="H90" s="83"/>
      <c r="I90" s="83"/>
      <c r="J90" s="83"/>
      <c r="K90" s="98">
        <v>68.27</v>
      </c>
      <c r="L90" s="83"/>
      <c r="M90" s="83"/>
      <c r="N90" s="98"/>
      <c r="O90" s="98"/>
      <c r="P90" s="98"/>
      <c r="Q90" s="98"/>
      <c r="R90" s="98"/>
      <c r="S90" s="98"/>
      <c r="T90" s="98"/>
      <c r="U90" s="98"/>
      <c r="V90" s="98"/>
      <c r="W90" s="83"/>
      <c r="X90" s="22"/>
      <c r="Y90">
        <f t="shared" si="2"/>
        <v>0</v>
      </c>
    </row>
    <row r="91" spans="1:25">
      <c r="A91" s="22" t="s">
        <v>745</v>
      </c>
      <c r="B91" s="22" t="s">
        <v>746</v>
      </c>
      <c r="C91" s="94">
        <v>26</v>
      </c>
      <c r="D91" s="22">
        <v>-210.25</v>
      </c>
      <c r="E91" s="83"/>
      <c r="F91" s="83"/>
      <c r="G91" s="83"/>
      <c r="H91" s="83"/>
      <c r="I91" s="83"/>
      <c r="J91" s="83"/>
      <c r="K91" s="98"/>
      <c r="L91" s="83"/>
      <c r="M91" s="83"/>
      <c r="N91" s="98"/>
      <c r="O91" s="98"/>
      <c r="P91" s="98"/>
      <c r="Q91" s="98"/>
      <c r="R91" s="98"/>
      <c r="S91" s="98"/>
      <c r="T91" s="98"/>
      <c r="U91" s="98">
        <v>210.25</v>
      </c>
      <c r="V91" s="98"/>
      <c r="W91" s="83"/>
      <c r="X91" s="22"/>
      <c r="Y91">
        <f t="shared" si="2"/>
        <v>0</v>
      </c>
    </row>
    <row r="92" spans="1:25">
      <c r="A92" s="22" t="s">
        <v>747</v>
      </c>
      <c r="B92" s="22" t="s">
        <v>748</v>
      </c>
      <c r="C92" s="94">
        <v>27</v>
      </c>
      <c r="D92" s="22">
        <v>-379.48</v>
      </c>
      <c r="E92" s="83"/>
      <c r="F92" s="83"/>
      <c r="G92" s="83"/>
      <c r="H92" s="83"/>
      <c r="I92" s="83"/>
      <c r="J92" s="83"/>
      <c r="K92" s="98"/>
      <c r="L92" s="83"/>
      <c r="M92" s="83"/>
      <c r="N92" s="98"/>
      <c r="O92" s="98"/>
      <c r="P92" s="98"/>
      <c r="Q92" s="98"/>
      <c r="R92" s="98"/>
      <c r="S92" s="98"/>
      <c r="T92" s="98"/>
      <c r="U92" s="98">
        <v>379.48</v>
      </c>
      <c r="V92" s="98"/>
      <c r="W92" s="83"/>
      <c r="Y92">
        <f t="shared" si="2"/>
        <v>0</v>
      </c>
    </row>
    <row r="93" spans="1:25">
      <c r="A93" s="22" t="s">
        <v>749</v>
      </c>
      <c r="B93" s="22" t="s">
        <v>387</v>
      </c>
      <c r="C93" s="94"/>
      <c r="D93" s="83">
        <v>-31271</v>
      </c>
      <c r="E93" s="83"/>
      <c r="F93" s="83"/>
      <c r="G93" s="83"/>
      <c r="H93" s="83"/>
      <c r="I93" s="83">
        <v>31271</v>
      </c>
      <c r="J93" s="83"/>
      <c r="K93" s="98"/>
      <c r="L93" s="83"/>
      <c r="M93" s="83"/>
      <c r="N93" s="98"/>
      <c r="O93" s="98"/>
      <c r="P93" s="98"/>
      <c r="Q93" s="98"/>
      <c r="R93" s="98"/>
      <c r="S93" s="98"/>
      <c r="T93" s="98"/>
      <c r="U93" s="98"/>
      <c r="V93" s="98"/>
      <c r="W93" s="83"/>
      <c r="X93" s="22"/>
      <c r="Y93">
        <f t="shared" si="2"/>
        <v>0</v>
      </c>
    </row>
    <row r="94" spans="1:25">
      <c r="A94" s="22" t="s">
        <v>749</v>
      </c>
      <c r="B94" s="22" t="s">
        <v>27</v>
      </c>
      <c r="C94" s="94"/>
      <c r="D94" s="83">
        <v>45000</v>
      </c>
      <c r="E94" s="83">
        <v>-30000</v>
      </c>
      <c r="F94" s="83">
        <v>-12000</v>
      </c>
      <c r="G94" s="83">
        <v>-3000</v>
      </c>
      <c r="H94" s="83"/>
      <c r="I94" s="83"/>
      <c r="J94" s="83"/>
      <c r="K94" s="98"/>
      <c r="L94" s="83"/>
      <c r="M94" s="83"/>
      <c r="N94" s="98"/>
      <c r="O94" s="98"/>
      <c r="P94" s="98"/>
      <c r="Q94" s="98"/>
      <c r="R94" s="98"/>
      <c r="S94" s="98"/>
      <c r="T94" s="98"/>
      <c r="U94" s="98"/>
      <c r="V94" s="98"/>
      <c r="W94" s="83"/>
      <c r="Y94">
        <f t="shared" si="2"/>
        <v>0</v>
      </c>
    </row>
    <row r="95" spans="1:25">
      <c r="A95" s="22" t="s">
        <v>750</v>
      </c>
      <c r="B95" s="22" t="s">
        <v>751</v>
      </c>
      <c r="C95" s="94">
        <v>28</v>
      </c>
      <c r="D95" s="22">
        <v>-224.95</v>
      </c>
      <c r="E95" s="83"/>
      <c r="F95" s="83"/>
      <c r="G95" s="83"/>
      <c r="H95" s="83"/>
      <c r="I95" s="83"/>
      <c r="J95" s="83"/>
      <c r="K95" s="83"/>
      <c r="L95" s="83"/>
      <c r="M95" s="83"/>
      <c r="N95" s="99"/>
      <c r="O95" s="98"/>
      <c r="P95" s="98"/>
      <c r="Q95" s="98"/>
      <c r="R95" s="98"/>
      <c r="S95" s="98"/>
      <c r="T95" s="98"/>
      <c r="U95" s="98">
        <v>224.95</v>
      </c>
      <c r="V95" s="98"/>
      <c r="W95" s="83"/>
      <c r="X95" s="22"/>
      <c r="Y95">
        <f t="shared" si="2"/>
        <v>0</v>
      </c>
    </row>
    <row r="96" spans="1:25">
      <c r="A96" s="22" t="s">
        <v>752</v>
      </c>
      <c r="B96" s="22" t="s">
        <v>753</v>
      </c>
      <c r="C96" s="94">
        <v>29</v>
      </c>
      <c r="D96" s="22">
        <v>-152.38</v>
      </c>
      <c r="E96" s="83"/>
      <c r="F96" s="83"/>
      <c r="G96" s="83"/>
      <c r="H96" s="83"/>
      <c r="I96" s="83"/>
      <c r="J96" s="83"/>
      <c r="K96" s="83"/>
      <c r="L96" s="83"/>
      <c r="M96" s="83"/>
      <c r="N96" s="99"/>
      <c r="O96" s="98"/>
      <c r="P96" s="98"/>
      <c r="Q96" s="98"/>
      <c r="R96" s="98"/>
      <c r="S96" s="98"/>
      <c r="T96" s="98"/>
      <c r="U96" s="98">
        <v>152.38</v>
      </c>
      <c r="V96" s="98"/>
      <c r="W96" s="83"/>
      <c r="X96" s="22"/>
      <c r="Y96">
        <f t="shared" si="2"/>
        <v>0</v>
      </c>
    </row>
    <row r="97" spans="1:44">
      <c r="A97" s="22" t="s">
        <v>754</v>
      </c>
      <c r="B97" s="22" t="s">
        <v>755</v>
      </c>
      <c r="C97" s="94">
        <v>30</v>
      </c>
      <c r="D97" s="22">
        <v>-753.47</v>
      </c>
      <c r="E97" s="22"/>
      <c r="F97" s="83"/>
      <c r="G97" s="83"/>
      <c r="H97" s="83"/>
      <c r="I97" s="83"/>
      <c r="J97" s="83">
        <v>753.47</v>
      </c>
      <c r="K97" s="83"/>
      <c r="L97" s="83"/>
      <c r="M97" s="83"/>
      <c r="N97" s="98"/>
      <c r="O97" s="98"/>
      <c r="P97" s="98"/>
      <c r="Q97" s="98"/>
      <c r="R97" s="98"/>
      <c r="S97" s="98"/>
      <c r="T97" s="98"/>
      <c r="U97" s="98"/>
      <c r="V97" s="98"/>
      <c r="W97" s="83"/>
      <c r="X97" s="22"/>
      <c r="Y97">
        <f t="shared" si="2"/>
        <v>0</v>
      </c>
    </row>
    <row r="98" spans="1:44">
      <c r="A98" t="s">
        <v>754</v>
      </c>
      <c r="B98" s="17" t="s">
        <v>756</v>
      </c>
      <c r="F98" s="16"/>
      <c r="G98" s="16"/>
      <c r="H98" s="16"/>
      <c r="I98" s="16"/>
      <c r="J98" s="16"/>
      <c r="K98" s="16"/>
      <c r="L98" s="16"/>
      <c r="M98" s="16"/>
      <c r="N98" s="96"/>
      <c r="O98" s="96"/>
      <c r="P98" s="96"/>
      <c r="Q98" s="96"/>
      <c r="R98" s="96"/>
      <c r="S98" s="96"/>
      <c r="T98" s="96"/>
      <c r="U98" s="100"/>
      <c r="V98" s="96"/>
      <c r="W98" s="16">
        <v>1525</v>
      </c>
      <c r="Y98">
        <f t="shared" si="2"/>
        <v>1525</v>
      </c>
    </row>
    <row r="99" spans="1:44">
      <c r="A99" s="17" t="s">
        <v>757</v>
      </c>
      <c r="B99" s="17" t="s">
        <v>756</v>
      </c>
      <c r="C99" s="17"/>
      <c r="D99" s="17"/>
      <c r="E99" s="93"/>
      <c r="F99" s="93"/>
      <c r="G99" s="93"/>
      <c r="H99" s="93"/>
      <c r="I99" s="93"/>
      <c r="J99" s="93"/>
      <c r="K99" s="93"/>
      <c r="L99" s="93"/>
      <c r="M99" s="93"/>
      <c r="N99" s="101"/>
      <c r="O99" s="102"/>
      <c r="P99" s="102"/>
      <c r="Q99" s="102"/>
      <c r="R99" s="102"/>
      <c r="S99" s="102"/>
      <c r="T99" s="102"/>
      <c r="U99" s="101"/>
      <c r="V99" s="102"/>
      <c r="W99" s="17">
        <v>-593.36</v>
      </c>
      <c r="X99" s="17"/>
      <c r="Y99">
        <f t="shared" si="2"/>
        <v>-593.36</v>
      </c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</row>
    <row r="100" spans="1:44">
      <c r="A100" s="22" t="s">
        <v>758</v>
      </c>
      <c r="B100" s="103" t="s">
        <v>759</v>
      </c>
      <c r="C100" s="94" t="s">
        <v>760</v>
      </c>
      <c r="D100" s="83">
        <v>-1000</v>
      </c>
      <c r="E100" s="83"/>
      <c r="F100" s="83"/>
      <c r="G100" s="83"/>
      <c r="H100" s="83"/>
      <c r="I100" s="83"/>
      <c r="J100" s="83"/>
      <c r="K100" s="83"/>
      <c r="L100" s="83"/>
      <c r="M100" s="83"/>
      <c r="N100" s="99"/>
      <c r="O100" s="98"/>
      <c r="P100" s="98"/>
      <c r="Q100" s="98"/>
      <c r="R100" s="98"/>
      <c r="S100" s="98"/>
      <c r="T100" s="98"/>
      <c r="U100" s="104">
        <v>1000</v>
      </c>
      <c r="V100" s="98"/>
      <c r="W100" s="83"/>
      <c r="X100" s="22"/>
      <c r="Y100">
        <f t="shared" ref="Y100:Y131" si="3">D100+SUM(E100:X100)</f>
        <v>0</v>
      </c>
    </row>
    <row r="101" spans="1:44">
      <c r="A101" s="22" t="s">
        <v>761</v>
      </c>
      <c r="B101" s="22" t="s">
        <v>174</v>
      </c>
      <c r="C101" s="94"/>
      <c r="D101" s="83">
        <v>-200</v>
      </c>
      <c r="E101" s="105"/>
      <c r="F101" s="83"/>
      <c r="G101" s="83"/>
      <c r="H101" s="83"/>
      <c r="I101" s="83"/>
      <c r="J101" s="83"/>
      <c r="K101" s="83"/>
      <c r="L101" s="83"/>
      <c r="M101" s="83"/>
      <c r="N101" s="98"/>
      <c r="O101" s="98"/>
      <c r="P101" s="98"/>
      <c r="Q101" s="98"/>
      <c r="R101" s="98"/>
      <c r="S101" s="98"/>
      <c r="T101" s="98"/>
      <c r="U101" s="98">
        <v>200</v>
      </c>
      <c r="V101" s="98"/>
      <c r="W101" s="83"/>
      <c r="X101" s="22"/>
      <c r="Y101">
        <f t="shared" si="3"/>
        <v>0</v>
      </c>
    </row>
    <row r="102" spans="1:44">
      <c r="A102" s="22" t="s">
        <v>762</v>
      </c>
      <c r="B102" s="22" t="s">
        <v>387</v>
      </c>
      <c r="C102" s="94"/>
      <c r="D102" s="83">
        <v>-31271</v>
      </c>
      <c r="E102" s="105"/>
      <c r="F102" s="83"/>
      <c r="G102" s="83"/>
      <c r="H102" s="83"/>
      <c r="I102" s="83">
        <v>31271</v>
      </c>
      <c r="J102" s="83"/>
      <c r="K102" s="83"/>
      <c r="L102" s="83"/>
      <c r="M102" s="83"/>
      <c r="N102" s="98"/>
      <c r="O102" s="98"/>
      <c r="P102" s="98"/>
      <c r="Q102" s="98"/>
      <c r="R102" s="98"/>
      <c r="S102" s="98"/>
      <c r="T102" s="98"/>
      <c r="U102" s="99"/>
      <c r="V102" s="98"/>
      <c r="W102" s="83"/>
      <c r="X102" s="22"/>
      <c r="Y102" s="22">
        <f t="shared" si="3"/>
        <v>0</v>
      </c>
    </row>
    <row r="103" spans="1:44">
      <c r="A103" s="22" t="s">
        <v>762</v>
      </c>
      <c r="B103" s="22" t="s">
        <v>27</v>
      </c>
      <c r="C103" s="94"/>
      <c r="D103" s="83">
        <v>45000</v>
      </c>
      <c r="E103" s="83">
        <v>-30000</v>
      </c>
      <c r="F103" s="83">
        <v>-12000</v>
      </c>
      <c r="G103" s="83">
        <v>-3000</v>
      </c>
      <c r="H103" s="83"/>
      <c r="I103" s="83"/>
      <c r="J103" s="83"/>
      <c r="K103" s="83"/>
      <c r="L103" s="83"/>
      <c r="M103" s="83"/>
      <c r="N103" s="98"/>
      <c r="O103" s="98"/>
      <c r="P103" s="98"/>
      <c r="Q103" s="98"/>
      <c r="R103" s="98"/>
      <c r="S103" s="98"/>
      <c r="T103" s="98"/>
      <c r="U103" s="99"/>
      <c r="V103" s="98"/>
      <c r="W103" s="83"/>
      <c r="X103" s="22"/>
      <c r="Y103" s="22">
        <f t="shared" si="3"/>
        <v>0</v>
      </c>
    </row>
    <row r="104" spans="1:44">
      <c r="A104" s="22" t="s">
        <v>763</v>
      </c>
      <c r="B104" s="22" t="s">
        <v>764</v>
      </c>
      <c r="C104" s="94" t="s">
        <v>324</v>
      </c>
      <c r="D104" s="83">
        <v>198.9</v>
      </c>
      <c r="E104" s="83"/>
      <c r="F104" s="83"/>
      <c r="G104" s="83"/>
      <c r="H104" s="83"/>
      <c r="I104" s="83"/>
      <c r="J104" s="83"/>
      <c r="K104" s="83"/>
      <c r="L104" s="83"/>
      <c r="M104" s="83"/>
      <c r="N104" s="98"/>
      <c r="O104" s="98"/>
      <c r="P104" s="98"/>
      <c r="Q104" s="98"/>
      <c r="R104" s="98"/>
      <c r="S104" s="98"/>
      <c r="T104" s="98"/>
      <c r="U104" s="98">
        <v>-198.9</v>
      </c>
      <c r="V104" s="98"/>
      <c r="W104" s="83"/>
      <c r="X104" s="22"/>
      <c r="Y104">
        <f t="shared" si="3"/>
        <v>0</v>
      </c>
    </row>
    <row r="105" spans="1:44">
      <c r="A105" s="22" t="s">
        <v>765</v>
      </c>
      <c r="B105" s="22" t="s">
        <v>766</v>
      </c>
      <c r="C105" s="94">
        <v>31</v>
      </c>
      <c r="D105" s="22">
        <v>-377.33</v>
      </c>
      <c r="E105" s="83"/>
      <c r="F105" s="83"/>
      <c r="G105" s="83"/>
      <c r="H105" s="83"/>
      <c r="I105" s="83"/>
      <c r="J105" s="83"/>
      <c r="K105" s="83"/>
      <c r="L105" s="83"/>
      <c r="M105" s="83"/>
      <c r="N105" s="99"/>
      <c r="O105" s="98"/>
      <c r="P105" s="98"/>
      <c r="Q105" s="98"/>
      <c r="R105" s="98"/>
      <c r="S105" s="98"/>
      <c r="T105" s="98"/>
      <c r="U105" s="99">
        <v>377.33</v>
      </c>
      <c r="V105" s="98"/>
      <c r="W105" s="83"/>
      <c r="X105" s="22"/>
      <c r="Y105">
        <f t="shared" si="3"/>
        <v>0</v>
      </c>
    </row>
    <row r="106" spans="1:44">
      <c r="A106" s="22" t="s">
        <v>767</v>
      </c>
      <c r="B106" s="22" t="s">
        <v>768</v>
      </c>
      <c r="C106" s="94">
        <v>32</v>
      </c>
      <c r="D106" s="83">
        <v>-199</v>
      </c>
      <c r="E106" s="83"/>
      <c r="F106" s="83"/>
      <c r="G106" s="83"/>
      <c r="H106" s="83"/>
      <c r="I106" s="83"/>
      <c r="J106" s="83"/>
      <c r="K106" s="83"/>
      <c r="L106" s="83"/>
      <c r="M106" s="83"/>
      <c r="N106" s="98">
        <v>199</v>
      </c>
      <c r="O106" s="98"/>
      <c r="P106" s="98"/>
      <c r="Q106" s="98"/>
      <c r="R106" s="98"/>
      <c r="S106" s="98"/>
      <c r="T106" s="98"/>
      <c r="U106" s="99"/>
      <c r="V106" s="98"/>
      <c r="W106" s="83"/>
      <c r="Y106">
        <f t="shared" si="3"/>
        <v>0</v>
      </c>
    </row>
    <row r="107" spans="1:44">
      <c r="A107" s="22" t="s">
        <v>767</v>
      </c>
      <c r="B107" s="22" t="s">
        <v>769</v>
      </c>
      <c r="C107" s="94">
        <v>33</v>
      </c>
      <c r="D107" s="83">
        <v>-2985</v>
      </c>
      <c r="E107" s="83"/>
      <c r="F107" s="83"/>
      <c r="G107" s="83"/>
      <c r="H107" s="83"/>
      <c r="I107" s="83"/>
      <c r="J107" s="83"/>
      <c r="K107" s="83"/>
      <c r="L107" s="83"/>
      <c r="M107" s="83"/>
      <c r="N107" s="98">
        <v>2985</v>
      </c>
      <c r="O107" s="96"/>
      <c r="P107" s="96"/>
      <c r="Q107" s="96"/>
      <c r="R107" s="96"/>
      <c r="S107" s="96"/>
      <c r="T107" s="96"/>
      <c r="U107" s="100"/>
      <c r="V107" s="96"/>
      <c r="W107" s="16"/>
      <c r="Y107">
        <f t="shared" si="3"/>
        <v>0</v>
      </c>
    </row>
    <row r="108" spans="1:44">
      <c r="A108" s="22" t="s">
        <v>770</v>
      </c>
      <c r="B108" s="22" t="s">
        <v>65</v>
      </c>
      <c r="C108" s="94" t="s">
        <v>324</v>
      </c>
      <c r="D108" s="83">
        <v>-253</v>
      </c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>
        <v>253</v>
      </c>
      <c r="V108" s="83"/>
      <c r="W108" s="83"/>
      <c r="X108" s="22"/>
      <c r="Y108">
        <f t="shared" si="3"/>
        <v>0</v>
      </c>
    </row>
    <row r="109" spans="1:44">
      <c r="A109" s="22" t="s">
        <v>770</v>
      </c>
      <c r="B109" s="22" t="s">
        <v>97</v>
      </c>
      <c r="C109" s="94" t="s">
        <v>324</v>
      </c>
      <c r="D109" s="83">
        <v>-300</v>
      </c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22"/>
      <c r="Q109" s="83"/>
      <c r="R109" s="83"/>
      <c r="S109" s="83"/>
      <c r="T109" s="83"/>
      <c r="U109" s="83">
        <v>300</v>
      </c>
      <c r="V109" s="83"/>
      <c r="W109" s="83"/>
      <c r="X109" s="22"/>
      <c r="Y109">
        <f t="shared" si="3"/>
        <v>0</v>
      </c>
    </row>
    <row r="110" spans="1:44">
      <c r="A110" s="22" t="s">
        <v>770</v>
      </c>
      <c r="B110" s="22" t="s">
        <v>98</v>
      </c>
      <c r="C110" s="94" t="s">
        <v>324</v>
      </c>
      <c r="D110" s="83">
        <v>-75</v>
      </c>
      <c r="E110" s="83"/>
      <c r="F110" s="83"/>
      <c r="G110" s="83"/>
      <c r="H110" s="83"/>
      <c r="I110" s="83"/>
      <c r="J110" s="83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>
        <v>75</v>
      </c>
      <c r="V110" s="98"/>
      <c r="W110" s="98"/>
      <c r="X110" s="99"/>
      <c r="Y110">
        <f t="shared" si="3"/>
        <v>0</v>
      </c>
    </row>
    <row r="111" spans="1:44">
      <c r="A111" s="22" t="s">
        <v>771</v>
      </c>
      <c r="B111" s="22" t="s">
        <v>744</v>
      </c>
      <c r="C111" s="94" t="s">
        <v>26</v>
      </c>
      <c r="D111" s="22">
        <v>85.33</v>
      </c>
      <c r="E111" s="83"/>
      <c r="F111" s="83"/>
      <c r="G111" s="83"/>
      <c r="H111" s="83"/>
      <c r="I111" s="83"/>
      <c r="J111" s="83"/>
      <c r="K111" s="99">
        <v>-85.33</v>
      </c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9"/>
      <c r="Y111">
        <f t="shared" si="3"/>
        <v>0</v>
      </c>
    </row>
    <row r="112" spans="1:44">
      <c r="A112" s="22" t="s">
        <v>771</v>
      </c>
      <c r="B112" s="22" t="s">
        <v>101</v>
      </c>
      <c r="C112" s="94" t="s">
        <v>26</v>
      </c>
      <c r="D112" s="83">
        <v>-25195.46</v>
      </c>
      <c r="E112" s="83"/>
      <c r="F112" s="83"/>
      <c r="G112" s="83"/>
      <c r="H112" s="83"/>
      <c r="I112" s="83"/>
      <c r="J112" s="83"/>
      <c r="K112" s="99"/>
      <c r="L112" s="98"/>
      <c r="M112" s="98"/>
      <c r="N112" s="99"/>
      <c r="O112" s="98"/>
      <c r="P112" s="98"/>
      <c r="Q112" s="98"/>
      <c r="R112" s="98">
        <v>25195.46</v>
      </c>
      <c r="S112" s="98"/>
      <c r="T112" s="98"/>
      <c r="U112" s="98"/>
      <c r="V112" s="98"/>
      <c r="W112" s="98"/>
      <c r="X112" s="100"/>
      <c r="Y112">
        <f t="shared" si="3"/>
        <v>0</v>
      </c>
    </row>
    <row r="113" spans="1:25">
      <c r="A113" s="22" t="s">
        <v>771</v>
      </c>
      <c r="B113" s="22" t="s">
        <v>387</v>
      </c>
      <c r="C113" s="94" t="s">
        <v>26</v>
      </c>
      <c r="D113" s="83">
        <v>-31271</v>
      </c>
      <c r="E113" s="83"/>
      <c r="F113" s="83"/>
      <c r="G113" s="83"/>
      <c r="H113" s="83"/>
      <c r="I113" s="83">
        <v>31271</v>
      </c>
      <c r="J113" s="83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100"/>
      <c r="Y113">
        <f t="shared" si="3"/>
        <v>0</v>
      </c>
    </row>
    <row r="114" spans="1:25">
      <c r="A114" s="22" t="s">
        <v>771</v>
      </c>
      <c r="B114" s="22" t="s">
        <v>27</v>
      </c>
      <c r="C114" s="94" t="s">
        <v>26</v>
      </c>
      <c r="D114" s="83">
        <v>45000</v>
      </c>
      <c r="E114" s="83">
        <v>-30000</v>
      </c>
      <c r="F114" s="83">
        <v>-12000</v>
      </c>
      <c r="G114" s="83">
        <v>-3000</v>
      </c>
      <c r="H114" s="83"/>
      <c r="I114" s="83"/>
      <c r="J114" s="83"/>
      <c r="K114" s="99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9"/>
      <c r="Y114">
        <f t="shared" si="3"/>
        <v>0</v>
      </c>
    </row>
    <row r="115" spans="1:25">
      <c r="A115" s="22" t="s">
        <v>771</v>
      </c>
      <c r="B115" s="22" t="s">
        <v>160</v>
      </c>
      <c r="C115" s="94" t="s">
        <v>26</v>
      </c>
      <c r="D115" s="22">
        <v>-58.33</v>
      </c>
      <c r="E115" s="83"/>
      <c r="F115" s="83"/>
      <c r="G115" s="83"/>
      <c r="H115" s="83"/>
      <c r="I115" s="83"/>
      <c r="J115" s="83"/>
      <c r="K115" s="98">
        <v>58.33</v>
      </c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9"/>
      <c r="Y115">
        <f t="shared" si="3"/>
        <v>0</v>
      </c>
    </row>
    <row r="116" spans="1:25">
      <c r="A116" s="22" t="s">
        <v>772</v>
      </c>
      <c r="B116" s="22" t="s">
        <v>773</v>
      </c>
      <c r="C116" s="94">
        <v>34</v>
      </c>
      <c r="D116" s="22">
        <v>-377.33</v>
      </c>
      <c r="E116" s="83"/>
      <c r="F116" s="83"/>
      <c r="G116" s="83"/>
      <c r="H116" s="83"/>
      <c r="I116" s="83"/>
      <c r="J116" s="83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>
        <v>377.33</v>
      </c>
      <c r="V116" s="98"/>
      <c r="W116" s="98"/>
      <c r="X116" s="100"/>
      <c r="Y116">
        <f t="shared" si="3"/>
        <v>0</v>
      </c>
    </row>
    <row r="117" spans="1:25">
      <c r="B117" t="s">
        <v>774</v>
      </c>
      <c r="D117" s="16">
        <v>-931.64</v>
      </c>
      <c r="E117" s="16"/>
      <c r="F117" s="16"/>
      <c r="G117" s="16"/>
      <c r="H117" s="16"/>
      <c r="I117" s="16"/>
      <c r="J117" s="1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100"/>
      <c r="Y117">
        <f t="shared" si="3"/>
        <v>-931.64</v>
      </c>
    </row>
    <row r="118" spans="1:25">
      <c r="A118" t="s">
        <v>775</v>
      </c>
      <c r="D118" s="16"/>
      <c r="E118" s="16">
        <v>-30040</v>
      </c>
      <c r="F118" s="16"/>
      <c r="G118" s="16"/>
      <c r="H118" s="16"/>
      <c r="I118" s="16"/>
      <c r="J118" s="1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100"/>
      <c r="Y118">
        <f t="shared" si="3"/>
        <v>-30040</v>
      </c>
    </row>
    <row r="119" spans="1:25">
      <c r="D119" s="16">
        <f>SUM(D3:D118)</f>
        <v>370153.56</v>
      </c>
      <c r="E119" s="16"/>
      <c r="F119" s="16"/>
      <c r="G119" s="16"/>
      <c r="H119" s="16"/>
      <c r="I119" s="16"/>
      <c r="J119" s="16"/>
      <c r="K119" s="96"/>
      <c r="L119" s="96"/>
      <c r="M119" s="96"/>
      <c r="N119" s="100"/>
      <c r="O119" s="96"/>
      <c r="P119" s="96"/>
      <c r="Q119" s="96"/>
      <c r="R119" s="96"/>
      <c r="S119" s="96"/>
      <c r="T119" s="96"/>
      <c r="U119" s="96"/>
      <c r="V119" s="96"/>
      <c r="W119" s="96"/>
      <c r="X119" s="100"/>
      <c r="Y119">
        <f t="shared" si="3"/>
        <v>370153.56</v>
      </c>
    </row>
    <row r="120" spans="1:25">
      <c r="A120" t="s">
        <v>661</v>
      </c>
      <c r="B120" s="17"/>
      <c r="D120" s="16"/>
      <c r="E120" s="16"/>
      <c r="F120" s="16"/>
      <c r="G120" s="16"/>
      <c r="H120" s="16"/>
      <c r="I120" s="16"/>
      <c r="J120" s="1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100"/>
      <c r="Y120">
        <f t="shared" si="3"/>
        <v>0</v>
      </c>
    </row>
    <row r="121" spans="1:25">
      <c r="D121" s="16"/>
      <c r="E121" s="16"/>
      <c r="F121" s="16"/>
      <c r="G121" s="16"/>
      <c r="H121" s="16"/>
      <c r="I121" s="16"/>
      <c r="J121" s="1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100"/>
      <c r="Y121">
        <f t="shared" si="3"/>
        <v>0</v>
      </c>
    </row>
    <row r="122" spans="1:25">
      <c r="D122" s="16">
        <v>370153.56</v>
      </c>
      <c r="E122" s="16"/>
      <c r="F122" s="16"/>
      <c r="G122" s="16"/>
      <c r="H122" s="16"/>
      <c r="I122" s="16"/>
      <c r="J122" s="1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100"/>
      <c r="Y122">
        <f t="shared" si="3"/>
        <v>370153.56</v>
      </c>
    </row>
    <row r="123" spans="1:25">
      <c r="D123" s="16"/>
      <c r="E123" s="16"/>
      <c r="F123" s="16"/>
      <c r="G123" s="16"/>
      <c r="H123" s="16"/>
      <c r="I123" s="16"/>
      <c r="J123" s="1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100"/>
      <c r="Y123">
        <f t="shared" si="3"/>
        <v>0</v>
      </c>
    </row>
    <row r="124" spans="1:25">
      <c r="B124" s="22"/>
      <c r="E124" s="16"/>
      <c r="F124" s="16"/>
      <c r="G124" s="16"/>
      <c r="H124" s="16"/>
      <c r="I124" s="16"/>
      <c r="J124" s="1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100"/>
      <c r="Y124">
        <f t="shared" si="3"/>
        <v>0</v>
      </c>
    </row>
    <row r="125" spans="1:25"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Y125">
        <f t="shared" si="3"/>
        <v>0</v>
      </c>
    </row>
    <row r="126" spans="1:25">
      <c r="B126" s="22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Y126">
        <f t="shared" si="3"/>
        <v>0</v>
      </c>
    </row>
    <row r="127" spans="1:25">
      <c r="A127" s="7"/>
      <c r="B127" s="22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Y127">
        <f t="shared" si="3"/>
        <v>0</v>
      </c>
    </row>
    <row r="128" spans="1:25">
      <c r="B128" s="22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Y128">
        <f t="shared" si="3"/>
        <v>0</v>
      </c>
    </row>
    <row r="129" spans="1:25">
      <c r="A129" s="22"/>
      <c r="B129" s="22"/>
      <c r="C129" s="94"/>
      <c r="D129" s="22"/>
      <c r="E129" s="95">
        <f>SUM(E4:E127)</f>
        <v>-360000</v>
      </c>
      <c r="F129" s="83">
        <f>SUM(F4:F126)</f>
        <v>-144000</v>
      </c>
      <c r="G129" s="83">
        <f>SUM(G4:G126)</f>
        <v>-36000</v>
      </c>
      <c r="H129" s="83"/>
      <c r="I129" s="83">
        <f>SUM(I5:I126)</f>
        <v>262335.51</v>
      </c>
      <c r="J129" s="83">
        <f>SUM(J5:J126)</f>
        <v>753.47</v>
      </c>
      <c r="K129" s="83">
        <f>SUM(K5:K126)</f>
        <v>8908.16</v>
      </c>
      <c r="L129" s="83"/>
      <c r="M129" s="83">
        <f>SUM(M5:M126)</f>
        <v>15950</v>
      </c>
      <c r="N129" s="83">
        <f>SUM(N5:N126)</f>
        <v>4617</v>
      </c>
      <c r="O129" s="83">
        <f>SUM(O5:O126)</f>
        <v>0</v>
      </c>
      <c r="P129" s="83">
        <f>SUM(P5:P126)</f>
        <v>19909.599999999999</v>
      </c>
      <c r="Q129" s="83"/>
      <c r="R129" s="83">
        <f>SUM(R5:R126)</f>
        <v>64977.9</v>
      </c>
      <c r="S129" s="83">
        <f>SUM(S5:S126)</f>
        <v>3060.4</v>
      </c>
      <c r="T129" s="83"/>
      <c r="U129" s="83">
        <f>SUM(U5:U126)</f>
        <v>8531.36</v>
      </c>
      <c r="V129" s="83"/>
      <c r="W129" s="83">
        <f>SUM(W98:W128)</f>
        <v>931.64</v>
      </c>
      <c r="X129" s="22"/>
      <c r="Y129">
        <f t="shared" si="3"/>
        <v>-150024.96000000002</v>
      </c>
    </row>
    <row r="130" spans="1:25">
      <c r="E130" s="83">
        <f>E129+(-E128)</f>
        <v>-360000</v>
      </c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Y130">
        <f t="shared" si="3"/>
        <v>-360000</v>
      </c>
    </row>
    <row r="131" spans="1:25">
      <c r="E131" s="16"/>
      <c r="F131" s="16"/>
      <c r="G131" s="84" t="s">
        <v>529</v>
      </c>
      <c r="H131" s="16"/>
      <c r="I131" s="16">
        <v>335208.5</v>
      </c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Y131">
        <f t="shared" si="3"/>
        <v>335208.5</v>
      </c>
    </row>
    <row r="132" spans="1:25">
      <c r="C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Y132">
        <f t="shared" ref="Y132:Y163" si="4">D132+SUM(E132:X132)</f>
        <v>0</v>
      </c>
    </row>
    <row r="133" spans="1:25">
      <c r="A133" s="7"/>
      <c r="B133" t="s">
        <v>776</v>
      </c>
      <c r="C133" s="16">
        <v>44056</v>
      </c>
      <c r="E133" s="16"/>
      <c r="F133" s="16"/>
      <c r="G133" s="16"/>
      <c r="H133" s="16"/>
      <c r="I133" s="16">
        <f>I131-I129</f>
        <v>72872.989999999991</v>
      </c>
      <c r="J133" s="16"/>
      <c r="K133" s="16"/>
      <c r="L133" s="16"/>
      <c r="M133" s="22"/>
      <c r="P133" s="16"/>
      <c r="Q133" s="16"/>
      <c r="R133" s="16"/>
      <c r="S133" s="16"/>
      <c r="T133" s="16"/>
      <c r="U133" s="16"/>
      <c r="V133" s="16"/>
      <c r="W133" s="16"/>
      <c r="Y133">
        <f t="shared" si="4"/>
        <v>72872.989999999991</v>
      </c>
    </row>
    <row r="134" spans="1:25">
      <c r="A134" s="7"/>
      <c r="B134" t="s">
        <v>777</v>
      </c>
      <c r="C134" s="16">
        <v>-14016</v>
      </c>
      <c r="E134" s="16"/>
      <c r="F134" s="16"/>
      <c r="G134" s="16"/>
      <c r="H134" s="16"/>
      <c r="I134" s="16"/>
      <c r="J134" s="16"/>
      <c r="K134" s="16"/>
      <c r="L134" s="16"/>
      <c r="M134" s="22"/>
      <c r="P134" s="16"/>
      <c r="Q134" s="16"/>
      <c r="R134" s="16"/>
      <c r="S134" s="16"/>
      <c r="T134" s="16"/>
      <c r="U134" s="16"/>
      <c r="V134" s="16"/>
      <c r="W134" s="16"/>
      <c r="Y134">
        <f t="shared" si="4"/>
        <v>0</v>
      </c>
    </row>
    <row r="135" spans="1:25">
      <c r="A135" s="7"/>
      <c r="B135" t="s">
        <v>778</v>
      </c>
      <c r="C135" s="16">
        <v>-11000</v>
      </c>
      <c r="E135" s="16"/>
      <c r="F135" s="16"/>
      <c r="G135" s="16"/>
      <c r="H135" s="16"/>
      <c r="I135" s="16"/>
      <c r="J135" s="16"/>
      <c r="K135" s="16"/>
      <c r="L135" s="16"/>
      <c r="M135" s="22"/>
      <c r="P135" s="16"/>
      <c r="Q135" s="16"/>
      <c r="R135" s="16"/>
      <c r="S135" s="16"/>
      <c r="T135" s="16"/>
      <c r="U135" s="16"/>
      <c r="V135" s="16"/>
      <c r="W135" s="16"/>
      <c r="Y135">
        <f t="shared" si="4"/>
        <v>0</v>
      </c>
    </row>
    <row r="136" spans="1:25">
      <c r="A136" s="7"/>
      <c r="B136" s="22" t="s">
        <v>210</v>
      </c>
      <c r="C136" s="13">
        <f>C133+C134+C135</f>
        <v>19040</v>
      </c>
      <c r="E136" s="16"/>
      <c r="F136" s="16"/>
      <c r="G136" s="16"/>
      <c r="H136" s="16"/>
      <c r="I136" s="16"/>
      <c r="J136" s="16"/>
      <c r="K136" s="16"/>
      <c r="L136" s="16"/>
      <c r="P136" s="16"/>
      <c r="Q136" s="16"/>
      <c r="R136" s="16"/>
      <c r="S136" s="16"/>
      <c r="T136" s="16"/>
      <c r="U136" s="16"/>
      <c r="V136" s="16"/>
      <c r="W136" s="16"/>
      <c r="Y136">
        <f t="shared" si="4"/>
        <v>0</v>
      </c>
    </row>
    <row r="137" spans="1:25">
      <c r="E137" s="83"/>
      <c r="F137" s="16"/>
      <c r="G137" s="16"/>
      <c r="H137" s="16"/>
      <c r="I137" s="16"/>
      <c r="J137" s="16"/>
      <c r="K137" s="16"/>
      <c r="L137" s="16"/>
      <c r="N137" s="85"/>
      <c r="P137" s="16"/>
      <c r="Q137" s="16"/>
      <c r="R137" s="16"/>
      <c r="S137" s="16"/>
      <c r="T137" s="16"/>
      <c r="U137" s="16"/>
      <c r="V137" s="16"/>
      <c r="W137" s="16"/>
      <c r="Y137">
        <f t="shared" si="4"/>
        <v>0</v>
      </c>
    </row>
    <row r="138" spans="1:25">
      <c r="E138" s="16"/>
      <c r="F138" s="16"/>
      <c r="G138" s="16"/>
      <c r="H138" s="16"/>
      <c r="I138" s="16"/>
      <c r="J138" s="16"/>
      <c r="K138" s="16"/>
      <c r="L138" s="16"/>
      <c r="O138" s="17"/>
      <c r="P138" s="16"/>
      <c r="Q138" s="16"/>
      <c r="R138" s="16"/>
      <c r="S138" s="16"/>
      <c r="T138" s="16"/>
      <c r="U138" s="16"/>
      <c r="V138" s="16"/>
      <c r="W138" s="16"/>
      <c r="Y138">
        <f t="shared" si="4"/>
        <v>0</v>
      </c>
    </row>
    <row r="139" spans="1:25"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Y139">
        <f t="shared" si="4"/>
        <v>0</v>
      </c>
    </row>
    <row r="140" spans="1:25"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Y140">
        <f t="shared" si="4"/>
        <v>0</v>
      </c>
    </row>
    <row r="141" spans="1:25">
      <c r="D141" s="85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Y141">
        <f t="shared" si="4"/>
        <v>0</v>
      </c>
    </row>
    <row r="142" spans="1:25">
      <c r="Y142">
        <f t="shared" si="4"/>
        <v>0</v>
      </c>
    </row>
    <row r="143" spans="1:25">
      <c r="Y143">
        <f t="shared" si="4"/>
        <v>0</v>
      </c>
    </row>
    <row r="144" spans="1:25">
      <c r="Y144">
        <f t="shared" si="4"/>
        <v>0</v>
      </c>
    </row>
    <row r="145" spans="25:25">
      <c r="Y145">
        <f t="shared" si="4"/>
        <v>0</v>
      </c>
    </row>
  </sheetData>
  <pageMargins left="0.7" right="0.7" top="0.75" bottom="0.75" header="0.511811023622047" footer="0.511811023622047"/>
  <pageSetup orientation="portrait" horizontalDpi="300" verticalDpi="300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43"/>
  <sheetViews>
    <sheetView topLeftCell="A52" zoomScaleNormal="100" workbookViewId="0">
      <selection activeCell="I14" sqref="I14"/>
    </sheetView>
  </sheetViews>
  <sheetFormatPr defaultColWidth="8.5" defaultRowHeight="11.25"/>
  <cols>
    <col min="1" max="1" width="29" customWidth="1"/>
    <col min="2" max="2" width="11.25" customWidth="1"/>
    <col min="3" max="3" width="5" customWidth="1"/>
    <col min="4" max="4" width="10.75" customWidth="1"/>
    <col min="5" max="5" width="5" customWidth="1"/>
    <col min="6" max="6" width="10.75" customWidth="1"/>
    <col min="7" max="7" width="5" customWidth="1"/>
    <col min="8" max="8" width="10.75" customWidth="1"/>
    <col min="10" max="13" width="8.5" hidden="1"/>
  </cols>
  <sheetData>
    <row r="1" spans="1:12" ht="15.75">
      <c r="A1" s="29" t="s">
        <v>211</v>
      </c>
      <c r="B1" s="29"/>
      <c r="C1" s="29"/>
      <c r="D1" s="63"/>
      <c r="E1" s="29"/>
      <c r="F1" s="29"/>
      <c r="G1" s="29"/>
      <c r="H1" s="63"/>
      <c r="I1" s="29"/>
      <c r="J1" s="28"/>
    </row>
    <row r="2" spans="1:12" ht="15.75">
      <c r="A2" s="22" t="s">
        <v>779</v>
      </c>
      <c r="B2" s="22"/>
      <c r="C2" s="22"/>
      <c r="D2" s="64"/>
      <c r="E2" s="22"/>
      <c r="F2" s="22"/>
      <c r="G2" s="22"/>
      <c r="H2" s="64"/>
      <c r="I2" s="22"/>
      <c r="J2" s="28"/>
    </row>
    <row r="3" spans="1:12" ht="15.75">
      <c r="A3" s="22"/>
      <c r="B3" s="22"/>
      <c r="C3" s="22"/>
      <c r="D3" s="64"/>
      <c r="E3" s="22"/>
      <c r="F3" s="22"/>
      <c r="G3" s="22"/>
      <c r="H3" s="64"/>
      <c r="I3" s="22"/>
      <c r="J3" s="28"/>
    </row>
    <row r="4" spans="1:12" ht="15.75">
      <c r="A4" s="30"/>
      <c r="B4" s="106" t="s">
        <v>780</v>
      </c>
      <c r="C4" s="30"/>
      <c r="D4" s="107" t="s">
        <v>669</v>
      </c>
      <c r="E4" s="30"/>
      <c r="F4" s="106" t="s">
        <v>536</v>
      </c>
      <c r="G4" s="32"/>
      <c r="H4" s="107" t="s">
        <v>427</v>
      </c>
      <c r="I4" s="32"/>
      <c r="J4" s="31" t="s">
        <v>213</v>
      </c>
      <c r="L4" s="32" t="s">
        <v>214</v>
      </c>
    </row>
    <row r="5" spans="1:12" ht="15.75">
      <c r="A5" s="32" t="s">
        <v>215</v>
      </c>
      <c r="B5" s="32"/>
      <c r="C5" s="32"/>
      <c r="D5" s="65"/>
      <c r="E5" s="32"/>
      <c r="F5" s="65"/>
      <c r="G5" s="65"/>
      <c r="H5" s="65"/>
      <c r="I5" s="32"/>
      <c r="J5" s="28"/>
      <c r="L5" s="32"/>
    </row>
    <row r="6" spans="1:12" ht="15.75">
      <c r="A6" s="30"/>
      <c r="B6" s="33"/>
      <c r="C6" s="30"/>
      <c r="D6" s="33"/>
      <c r="E6" s="30"/>
      <c r="F6" s="33"/>
      <c r="G6" s="33"/>
      <c r="H6" s="33"/>
      <c r="I6" s="30"/>
      <c r="J6" s="28"/>
      <c r="L6" s="32"/>
    </row>
    <row r="7" spans="1:12" ht="15.75">
      <c r="A7" s="32" t="s">
        <v>216</v>
      </c>
      <c r="B7" s="65"/>
      <c r="C7" s="32"/>
      <c r="D7" s="65"/>
      <c r="E7" s="32"/>
      <c r="F7" s="65"/>
      <c r="G7" s="65"/>
      <c r="H7" s="65"/>
      <c r="I7" s="32"/>
      <c r="J7" s="28"/>
    </row>
    <row r="8" spans="1:12" ht="15.75">
      <c r="A8" s="30" t="s">
        <v>9</v>
      </c>
      <c r="B8" s="33">
        <f>-(Bogføring22_23!E130)</f>
        <v>360000</v>
      </c>
      <c r="C8" s="30"/>
      <c r="D8" s="33">
        <f>-(Bogf21_22!E140)</f>
        <v>360000</v>
      </c>
      <c r="E8" s="30"/>
      <c r="F8" s="33">
        <f>-(Bogf20_21!E115)</f>
        <v>359999.99999999994</v>
      </c>
      <c r="G8" s="33"/>
      <c r="H8" s="33">
        <f>-(Bogf19_20!E147)</f>
        <v>360000</v>
      </c>
      <c r="I8" s="30"/>
      <c r="J8" s="28">
        <f>-(Bogf18_19!E148)</f>
        <v>360000.00000000006</v>
      </c>
      <c r="L8" s="33">
        <v>423000</v>
      </c>
    </row>
    <row r="9" spans="1:12" ht="15.75">
      <c r="A9" s="30" t="s">
        <v>10</v>
      </c>
      <c r="B9" s="33">
        <f>-(Bogføring22_23!F129)</f>
        <v>144000</v>
      </c>
      <c r="C9" s="30"/>
      <c r="D9" s="33">
        <f>-(Bogf21_22!F139)</f>
        <v>144000</v>
      </c>
      <c r="E9" s="30"/>
      <c r="F9" s="33">
        <f>-(Bogf20_21!F115)</f>
        <v>144000</v>
      </c>
      <c r="G9" s="33"/>
      <c r="H9" s="33">
        <f>-(Bogf19_20!F147)</f>
        <v>144000</v>
      </c>
      <c r="I9" s="30"/>
      <c r="J9" s="28">
        <f>-(Bogf18_19!F148)</f>
        <v>144000</v>
      </c>
      <c r="L9" s="33">
        <v>144000</v>
      </c>
    </row>
    <row r="10" spans="1:12" ht="15.75">
      <c r="A10" s="30" t="s">
        <v>428</v>
      </c>
      <c r="B10" s="33">
        <f>-(Bogføring22_23!G129)</f>
        <v>36000</v>
      </c>
      <c r="C10" s="30"/>
      <c r="D10" s="33">
        <f>-(Bogf21_22!G139)</f>
        <v>36000</v>
      </c>
      <c r="E10" s="30"/>
      <c r="F10" s="33">
        <f>-(Bogf20_21!G115)</f>
        <v>36000</v>
      </c>
      <c r="G10" s="33"/>
      <c r="H10" s="66">
        <f>-(Bogf19_20!G147)</f>
        <v>36000</v>
      </c>
      <c r="I10" s="108"/>
      <c r="J10" s="34">
        <f>-(Bogf18_19!G148)</f>
        <v>36000</v>
      </c>
      <c r="L10" s="33">
        <v>36000</v>
      </c>
    </row>
    <row r="11" spans="1:12" ht="15.75">
      <c r="A11" s="30" t="s">
        <v>218</v>
      </c>
      <c r="B11" s="35">
        <f>B8+B9+B10</f>
        <v>540000</v>
      </c>
      <c r="C11" s="30"/>
      <c r="D11" s="35">
        <f>D8+D9+D10</f>
        <v>540000</v>
      </c>
      <c r="E11" s="30"/>
      <c r="F11" s="35">
        <f>SUM(F8:F10)</f>
        <v>540000</v>
      </c>
      <c r="G11" s="109"/>
      <c r="H11" s="34">
        <f>SUM(H8:H10)</f>
        <v>540000</v>
      </c>
      <c r="I11" s="110"/>
      <c r="J11" s="34">
        <f>SUM(J8:J10)</f>
        <v>540000</v>
      </c>
      <c r="L11" s="35">
        <f>SUM(L8:L10)</f>
        <v>603000</v>
      </c>
    </row>
    <row r="12" spans="1:12" ht="15.75">
      <c r="A12" s="30"/>
      <c r="B12" s="24"/>
      <c r="C12" s="30"/>
      <c r="D12" s="33"/>
      <c r="E12" s="30"/>
      <c r="F12" s="33"/>
      <c r="G12" s="33"/>
      <c r="H12" s="33"/>
      <c r="I12" s="30"/>
      <c r="J12" s="28"/>
      <c r="L12" s="33"/>
    </row>
    <row r="13" spans="1:12" ht="15.75">
      <c r="A13" s="30"/>
      <c r="B13" s="33"/>
      <c r="C13" s="30"/>
      <c r="D13" s="33"/>
      <c r="E13" s="30"/>
      <c r="F13" s="33"/>
      <c r="G13" s="33"/>
      <c r="H13" s="33"/>
      <c r="I13" s="30"/>
      <c r="J13" s="28"/>
      <c r="L13" s="33"/>
    </row>
    <row r="14" spans="1:12" ht="15.75">
      <c r="A14" s="32" t="s">
        <v>219</v>
      </c>
      <c r="B14" s="65"/>
      <c r="C14" s="32"/>
      <c r="D14" s="65"/>
      <c r="E14" s="32"/>
      <c r="F14" s="65"/>
      <c r="G14" s="65"/>
      <c r="H14" s="65"/>
      <c r="I14" s="32"/>
      <c r="J14" s="28"/>
      <c r="L14" s="33"/>
    </row>
    <row r="15" spans="1:12" ht="15.75">
      <c r="A15" s="30"/>
      <c r="B15" s="33"/>
      <c r="C15" s="30"/>
      <c r="D15" s="33"/>
      <c r="E15" s="30"/>
      <c r="F15" s="33"/>
      <c r="G15" s="33"/>
      <c r="H15" s="33"/>
      <c r="I15" s="30"/>
      <c r="J15" s="28"/>
      <c r="L15" s="33"/>
    </row>
    <row r="16" spans="1:12" ht="15.75">
      <c r="A16" s="32" t="s">
        <v>220</v>
      </c>
      <c r="B16" s="65"/>
      <c r="C16" s="32"/>
      <c r="D16" s="65"/>
      <c r="E16" s="32"/>
      <c r="F16" s="65"/>
      <c r="G16" s="65"/>
      <c r="H16" s="65"/>
      <c r="I16" s="32"/>
      <c r="J16" s="28"/>
      <c r="L16" s="33"/>
    </row>
    <row r="17" spans="1:12" ht="15.75">
      <c r="A17" s="30" t="s">
        <v>12</v>
      </c>
      <c r="B17" s="33">
        <f>-Bogføring22_23!I131</f>
        <v>-335208.5</v>
      </c>
      <c r="C17" s="30"/>
      <c r="D17" s="33">
        <f>-(Bogf21_22!I141)</f>
        <v>-324573.51</v>
      </c>
      <c r="E17" s="30"/>
      <c r="F17" s="33">
        <v>-341133.12</v>
      </c>
      <c r="G17" s="33"/>
      <c r="H17" s="33">
        <v>-333174.94</v>
      </c>
      <c r="I17" s="30"/>
      <c r="J17" s="28">
        <v>-348077.94</v>
      </c>
      <c r="L17" s="33">
        <v>-360156</v>
      </c>
    </row>
    <row r="18" spans="1:12" ht="15.75">
      <c r="A18" s="30" t="s">
        <v>221</v>
      </c>
      <c r="B18" s="33">
        <f>-Bogføring22_23!J129</f>
        <v>-753.47</v>
      </c>
      <c r="C18" s="30"/>
      <c r="D18" s="33">
        <f>-(Bogf21_22!J139)</f>
        <v>-11175</v>
      </c>
      <c r="E18" s="30"/>
      <c r="F18" s="33">
        <f>Bogf20_21!J115</f>
        <v>0</v>
      </c>
      <c r="G18" s="33"/>
      <c r="H18" s="33">
        <f>-(Bogf19_20!J147)</f>
        <v>-35902</v>
      </c>
      <c r="I18" s="30"/>
      <c r="J18" s="28">
        <f>-(Bogf18_19!J148)</f>
        <v>-700</v>
      </c>
      <c r="L18" s="33">
        <v>-18893</v>
      </c>
    </row>
    <row r="19" spans="1:12" ht="15.75">
      <c r="A19" s="30" t="s">
        <v>222</v>
      </c>
      <c r="B19" s="33">
        <f>-Bogføring22_23!K129</f>
        <v>-8908.16</v>
      </c>
      <c r="C19" s="30"/>
      <c r="D19" s="33">
        <f>-(Bogf21_22!K139)</f>
        <v>-10422.539999999999</v>
      </c>
      <c r="E19" s="30"/>
      <c r="F19" s="33">
        <f>-(Bogf20_21!K115)</f>
        <v>-7485.6399999999994</v>
      </c>
      <c r="G19" s="33"/>
      <c r="H19" s="33">
        <f>-(Bogf19_20!K147)</f>
        <v>-8271.5299999999988</v>
      </c>
      <c r="I19" s="30"/>
      <c r="J19" s="34">
        <f>-(Bogf18_19!K148)</f>
        <v>-7282.22</v>
      </c>
      <c r="L19" s="33">
        <v>-5032</v>
      </c>
    </row>
    <row r="20" spans="1:12" ht="15.75">
      <c r="A20" s="30" t="s">
        <v>223</v>
      </c>
      <c r="B20" s="35">
        <f>B17+B18+B19</f>
        <v>-344870.12999999995</v>
      </c>
      <c r="C20" s="30"/>
      <c r="D20" s="35">
        <f>D17+D18+D19</f>
        <v>-346171.05</v>
      </c>
      <c r="E20" s="30"/>
      <c r="F20" s="35">
        <f>SUM(F17:F19)</f>
        <v>-348618.76</v>
      </c>
      <c r="G20" s="109"/>
      <c r="H20" s="36">
        <f>SUM(H17:H19)</f>
        <v>-377348.47</v>
      </c>
      <c r="I20" s="30"/>
      <c r="J20" s="36">
        <f>SUM(J17:J19)</f>
        <v>-356060.15999999997</v>
      </c>
      <c r="L20" s="35">
        <f>SUM(L17:L19)</f>
        <v>-384081</v>
      </c>
    </row>
    <row r="21" spans="1:12" ht="15.75">
      <c r="A21" s="30"/>
      <c r="B21" s="33"/>
      <c r="C21" s="30"/>
      <c r="D21" s="33"/>
      <c r="E21" s="30"/>
      <c r="F21" s="33"/>
      <c r="G21" s="33"/>
      <c r="H21" s="33"/>
      <c r="I21" s="30"/>
      <c r="J21" s="28"/>
      <c r="L21" s="33"/>
    </row>
    <row r="22" spans="1:12" ht="15.75">
      <c r="A22" s="32" t="s">
        <v>2</v>
      </c>
      <c r="B22" s="65"/>
      <c r="C22" s="32"/>
      <c r="D22" s="65"/>
      <c r="E22" s="32"/>
      <c r="F22" s="65"/>
      <c r="G22" s="65"/>
      <c r="H22" s="65"/>
      <c r="I22" s="32"/>
      <c r="J22" s="28"/>
      <c r="L22" s="33"/>
    </row>
    <row r="23" spans="1:12" ht="15.75">
      <c r="A23" s="30" t="s">
        <v>224</v>
      </c>
      <c r="B23" s="33">
        <f>-Bogføring22_23!M129</f>
        <v>-15950</v>
      </c>
      <c r="C23" s="30"/>
      <c r="D23" s="33">
        <f>-(Bogf21_22!M139)</f>
        <v>-42112.15</v>
      </c>
      <c r="E23" s="30"/>
      <c r="F23" s="33">
        <f>-(Bogf20_21!M115)</f>
        <v>-12631</v>
      </c>
      <c r="G23" s="33"/>
      <c r="H23" s="33">
        <f>-Bogf19_20!M147</f>
        <v>-31104.7</v>
      </c>
      <c r="I23" s="30"/>
      <c r="J23" s="28">
        <f>-(Bogf18_19!M148)</f>
        <v>-31987.599999999999</v>
      </c>
      <c r="L23" s="33">
        <v>-23835</v>
      </c>
    </row>
    <row r="24" spans="1:12" ht="15.75">
      <c r="A24" s="30" t="s">
        <v>225</v>
      </c>
      <c r="B24" s="33">
        <f>-Bogføring22_23!N129</f>
        <v>-4617</v>
      </c>
      <c r="C24" s="30"/>
      <c r="D24" s="33">
        <f>-(Bogf21_22!N139)</f>
        <v>-5804.2199999999993</v>
      </c>
      <c r="E24" s="30"/>
      <c r="F24" s="33">
        <f>-(Bogf20_21!N124)</f>
        <v>-14597.41</v>
      </c>
      <c r="G24" s="33"/>
      <c r="H24" s="33">
        <f>-Bogf19_20!N147</f>
        <v>-3457.3899999999994</v>
      </c>
      <c r="I24" s="30"/>
      <c r="J24" s="28">
        <f>-(Bogf18_19!N148)</f>
        <v>-11343.74</v>
      </c>
      <c r="L24" s="33">
        <v>-12770</v>
      </c>
    </row>
    <row r="25" spans="1:12" ht="15.75">
      <c r="A25" s="30" t="s">
        <v>17</v>
      </c>
      <c r="B25" s="33">
        <f>Bogføring22_23!O129</f>
        <v>0</v>
      </c>
      <c r="C25" s="30"/>
      <c r="D25" s="33">
        <f>-(Bogf21_22!O139)</f>
        <v>-11628.14</v>
      </c>
      <c r="E25" s="30"/>
      <c r="F25" s="33">
        <f>-(Bogf20_21!O115)</f>
        <v>-16078.14</v>
      </c>
      <c r="G25" s="33"/>
      <c r="H25" s="33">
        <f>-Bogf19_20!O147</f>
        <v>-21887.52</v>
      </c>
      <c r="I25" s="30"/>
      <c r="J25" s="28">
        <f>-(Bogf18_19!O148)</f>
        <v>-17377.52</v>
      </c>
      <c r="L25" s="33">
        <v>-12069</v>
      </c>
    </row>
    <row r="26" spans="1:12" ht="15.75">
      <c r="A26" s="30" t="s">
        <v>18</v>
      </c>
      <c r="B26" s="33">
        <f>-Bogføring22_23!P129</f>
        <v>-19909.599999999999</v>
      </c>
      <c r="C26" s="30"/>
      <c r="D26" s="33">
        <f>-(Bogf21_22!P139)</f>
        <v>-12210.65</v>
      </c>
      <c r="E26" s="30"/>
      <c r="F26" s="33">
        <f>-(Bogf20_21!P115)</f>
        <v>-10480</v>
      </c>
      <c r="G26" s="33"/>
      <c r="H26" s="33">
        <f>-Bogf19_20!P147</f>
        <v>-10769.5</v>
      </c>
      <c r="I26" s="30"/>
      <c r="J26" s="34">
        <f>-(Bogf18_19!P148)</f>
        <v>-8384.66</v>
      </c>
      <c r="L26" s="33">
        <v>-10629</v>
      </c>
    </row>
    <row r="27" spans="1:12" ht="15.75">
      <c r="A27" s="30" t="s">
        <v>226</v>
      </c>
      <c r="B27" s="35">
        <f>B23+B24+B25+B26</f>
        <v>-40476.6</v>
      </c>
      <c r="C27" s="30"/>
      <c r="D27" s="35">
        <f>D23+D24+D25+D26</f>
        <v>-71755.16</v>
      </c>
      <c r="E27" s="30"/>
      <c r="F27" s="35">
        <f>SUM(F23:F26)</f>
        <v>-53786.55</v>
      </c>
      <c r="G27" s="33"/>
      <c r="H27" s="36">
        <f>SUM(H23:H26)</f>
        <v>-67219.11</v>
      </c>
      <c r="I27" s="30"/>
      <c r="J27" s="36">
        <f>SUM(J23:J26)</f>
        <v>-69093.52</v>
      </c>
      <c r="L27" s="35">
        <f>SUM(L23:L26)</f>
        <v>-59303</v>
      </c>
    </row>
    <row r="28" spans="1:12" ht="15.75">
      <c r="A28" s="30"/>
      <c r="B28" s="33"/>
      <c r="C28" s="30"/>
      <c r="D28" s="33"/>
      <c r="E28" s="30"/>
      <c r="F28" s="33"/>
      <c r="G28" s="33"/>
      <c r="H28" s="33"/>
      <c r="I28" s="30"/>
      <c r="J28" s="28"/>
      <c r="L28" s="33"/>
    </row>
    <row r="29" spans="1:12" ht="15.75">
      <c r="A29" s="32" t="s">
        <v>3</v>
      </c>
      <c r="B29" s="65"/>
      <c r="C29" s="32"/>
      <c r="D29" s="65"/>
      <c r="E29" s="32"/>
      <c r="F29" s="65"/>
      <c r="G29" s="65"/>
      <c r="H29" s="65"/>
      <c r="I29" s="32"/>
      <c r="J29" s="28"/>
      <c r="L29" s="33"/>
    </row>
    <row r="30" spans="1:12" ht="15.75">
      <c r="A30" s="30" t="s">
        <v>19</v>
      </c>
      <c r="B30" s="33">
        <f>-Bogføring22_23!R129</f>
        <v>-64977.9</v>
      </c>
      <c r="C30" s="30"/>
      <c r="D30" s="33">
        <f>-(Bogf21_22!R139)</f>
        <v>-62847.18</v>
      </c>
      <c r="E30" s="30"/>
      <c r="F30" s="33">
        <f>-(Bogf20_21!R115)</f>
        <v>-64260.85</v>
      </c>
      <c r="G30" s="33"/>
      <c r="H30" s="33">
        <f>-Bogf19_20!R147</f>
        <v>-62432.49</v>
      </c>
      <c r="I30" s="30"/>
      <c r="J30" s="28">
        <f>-(Bogf18_19!R148)</f>
        <v>-62178.670000000006</v>
      </c>
      <c r="L30" s="33">
        <v>-59306</v>
      </c>
    </row>
    <row r="31" spans="1:12" ht="15.75">
      <c r="A31" s="30" t="s">
        <v>227</v>
      </c>
      <c r="B31" s="33">
        <f>-Bogføring22_23!S129</f>
        <v>-3060.4</v>
      </c>
      <c r="C31" s="30"/>
      <c r="D31" s="33">
        <f>-(Bogf21_22!S139)</f>
        <v>-25812.5</v>
      </c>
      <c r="E31" s="30"/>
      <c r="F31" s="33">
        <f>Bogf20_21!S115</f>
        <v>0</v>
      </c>
      <c r="G31" s="33"/>
      <c r="H31" s="33">
        <f>-Bogf19_20!S147</f>
        <v>-4409.3999999999996</v>
      </c>
      <c r="I31" s="30"/>
      <c r="J31" s="28">
        <f>-(Bogf18_19!S148)</f>
        <v>-6572.29</v>
      </c>
      <c r="L31" s="33">
        <v>-5563</v>
      </c>
    </row>
    <row r="32" spans="1:12" ht="15.75">
      <c r="A32" s="30" t="s">
        <v>228</v>
      </c>
      <c r="B32" s="33">
        <v>-7862</v>
      </c>
      <c r="C32" s="30"/>
      <c r="D32" s="33">
        <v>-7862</v>
      </c>
      <c r="E32" s="30"/>
      <c r="F32" s="33">
        <v>-7862</v>
      </c>
      <c r="G32" s="33"/>
      <c r="H32" s="33">
        <v>-7862</v>
      </c>
      <c r="I32" s="30"/>
      <c r="J32" s="34">
        <v>-7862</v>
      </c>
      <c r="L32" s="33">
        <v>-7862</v>
      </c>
    </row>
    <row r="33" spans="1:12" ht="15.75">
      <c r="A33" s="30" t="s">
        <v>229</v>
      </c>
      <c r="B33" s="35">
        <f>B30+B31+B32</f>
        <v>-75900.3</v>
      </c>
      <c r="C33" s="30"/>
      <c r="D33" s="35">
        <f>D30+D31+D32</f>
        <v>-96521.68</v>
      </c>
      <c r="E33" s="30"/>
      <c r="F33" s="35">
        <f>SUM(F30:F32)</f>
        <v>-72122.850000000006</v>
      </c>
      <c r="G33" s="33"/>
      <c r="H33" s="36">
        <f>SUM(H30:H32)</f>
        <v>-74703.89</v>
      </c>
      <c r="I33" s="30"/>
      <c r="J33" s="36">
        <f>SUM(J30:J32)</f>
        <v>-76612.960000000006</v>
      </c>
      <c r="L33" s="35">
        <v>-72732</v>
      </c>
    </row>
    <row r="34" spans="1:12" ht="15.75">
      <c r="A34" s="30"/>
      <c r="B34" s="33"/>
      <c r="C34" s="30"/>
      <c r="D34" s="33"/>
      <c r="E34" s="30"/>
      <c r="F34" s="33"/>
      <c r="G34" s="33"/>
      <c r="H34" s="33"/>
      <c r="I34" s="30"/>
      <c r="J34" s="28"/>
      <c r="L34" s="33"/>
    </row>
    <row r="35" spans="1:12" ht="15.75">
      <c r="A35" s="32" t="s">
        <v>230</v>
      </c>
      <c r="B35" s="65"/>
      <c r="C35" s="32"/>
      <c r="D35" s="65"/>
      <c r="E35" s="32"/>
      <c r="F35" s="65"/>
      <c r="G35" s="65"/>
      <c r="H35" s="65"/>
      <c r="I35" s="32"/>
      <c r="J35" s="28"/>
      <c r="L35" s="33"/>
    </row>
    <row r="36" spans="1:12" ht="15.75">
      <c r="A36" s="30" t="s">
        <v>429</v>
      </c>
      <c r="B36" s="33">
        <f>-Bogføring22_23!U129</f>
        <v>-8531.36</v>
      </c>
      <c r="C36" s="30"/>
      <c r="D36" s="33">
        <f>-(Bogf21_22!U139)</f>
        <v>-6511.8</v>
      </c>
      <c r="E36" s="30"/>
      <c r="F36" s="33">
        <f>-(Bogf20_21!U115)</f>
        <v>-5143.3599999999997</v>
      </c>
      <c r="G36" s="33"/>
      <c r="H36" s="33">
        <f>-Bogf19_20!U147</f>
        <v>-4945.9100000000008</v>
      </c>
      <c r="I36" s="30"/>
      <c r="J36" s="28">
        <f>-(Bogf18_19!U148)</f>
        <v>-3972.0499999999993</v>
      </c>
      <c r="L36" s="33">
        <v>-2398</v>
      </c>
    </row>
    <row r="37" spans="1:12" ht="15.75">
      <c r="A37" s="30" t="s">
        <v>232</v>
      </c>
      <c r="B37" s="33">
        <v>0</v>
      </c>
      <c r="C37" s="30"/>
      <c r="D37" s="33">
        <v>0</v>
      </c>
      <c r="E37" s="30"/>
      <c r="F37" s="33">
        <v>0</v>
      </c>
      <c r="G37" s="33"/>
      <c r="H37" s="33">
        <v>0</v>
      </c>
      <c r="I37" s="30"/>
      <c r="J37" s="34">
        <f>Bogf18_19!V148</f>
        <v>0</v>
      </c>
      <c r="L37" s="33">
        <v>0</v>
      </c>
    </row>
    <row r="38" spans="1:12" ht="15.75">
      <c r="A38" s="30" t="s">
        <v>233</v>
      </c>
      <c r="B38" s="35">
        <f>B36+B37</f>
        <v>-8531.36</v>
      </c>
      <c r="C38" s="30"/>
      <c r="D38" s="35">
        <f>D36+D37</f>
        <v>-6511.8</v>
      </c>
      <c r="E38" s="30"/>
      <c r="F38" s="35">
        <f>SUM(F36:F37)</f>
        <v>-5143.3599999999997</v>
      </c>
      <c r="G38" s="33"/>
      <c r="H38" s="36">
        <f>SUM(H36:H37)</f>
        <v>-4945.9100000000008</v>
      </c>
      <c r="I38" s="30"/>
      <c r="J38" s="36">
        <f>SUM(J36:J37)</f>
        <v>-3972.0499999999993</v>
      </c>
      <c r="L38" s="35">
        <f>SUM(L36:L37)</f>
        <v>-2398</v>
      </c>
    </row>
    <row r="39" spans="1:12" ht="15.75">
      <c r="A39" s="30"/>
      <c r="B39" s="33"/>
      <c r="C39" s="30"/>
      <c r="D39" s="33"/>
      <c r="E39" s="30"/>
      <c r="F39" s="33"/>
      <c r="G39" s="33"/>
      <c r="H39" s="33"/>
      <c r="I39" s="30"/>
      <c r="J39" s="28"/>
      <c r="L39" s="33"/>
    </row>
    <row r="40" spans="1:12" ht="15.75">
      <c r="A40" s="32" t="s">
        <v>234</v>
      </c>
      <c r="B40" s="65">
        <v>0</v>
      </c>
      <c r="C40" s="32"/>
      <c r="D40" s="65">
        <v>0</v>
      </c>
      <c r="E40" s="32"/>
      <c r="F40" s="65">
        <v>0</v>
      </c>
      <c r="G40" s="65"/>
      <c r="H40" s="65">
        <v>0</v>
      </c>
      <c r="I40" s="32"/>
      <c r="J40" s="28">
        <v>0</v>
      </c>
      <c r="L40" s="33">
        <v>0</v>
      </c>
    </row>
    <row r="41" spans="1:12" ht="31.5">
      <c r="A41" s="111" t="s">
        <v>781</v>
      </c>
      <c r="B41" s="33">
        <v>0</v>
      </c>
      <c r="C41" s="30"/>
      <c r="D41" s="33">
        <v>0</v>
      </c>
      <c r="E41" s="30"/>
      <c r="F41" s="33"/>
      <c r="G41" s="33"/>
      <c r="H41" s="33"/>
      <c r="I41" s="30"/>
      <c r="J41" s="28"/>
      <c r="L41" s="33"/>
    </row>
    <row r="42" spans="1:12" ht="15.75">
      <c r="A42" s="30" t="s">
        <v>235</v>
      </c>
      <c r="B42" s="38">
        <f>B11+B20+B27+B33+B38</f>
        <v>70221.610000000044</v>
      </c>
      <c r="C42" s="30"/>
      <c r="D42" s="38">
        <f>D11+D20+D27+D33+D38+D40+D41</f>
        <v>19040.310000000016</v>
      </c>
      <c r="E42" s="30"/>
      <c r="F42" s="38">
        <f>F11+F20+F27+F33+F38+F40</f>
        <v>60328.479999999996</v>
      </c>
      <c r="G42" s="33"/>
      <c r="H42" s="37">
        <f>H11+H20+H27+H33+H38+H40</f>
        <v>15782.620000000028</v>
      </c>
      <c r="I42" s="30"/>
      <c r="J42" s="37">
        <f>J11+J20+J27+J33+J38+J40</f>
        <v>34261.310000000012</v>
      </c>
      <c r="L42" s="38">
        <f>L11+L20+L27+L33+L38+L40</f>
        <v>84486</v>
      </c>
    </row>
    <row r="43" spans="1:12">
      <c r="B43" s="24"/>
      <c r="D43" s="24"/>
    </row>
  </sheetData>
  <pageMargins left="0.7" right="0.7" top="0.75" bottom="0.75" header="0.511811023622047" footer="0.511811023622047"/>
  <pageSetup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48"/>
  <sheetViews>
    <sheetView tabSelected="1" zoomScaleNormal="100" workbookViewId="0">
      <selection activeCell="A41" sqref="A41"/>
    </sheetView>
  </sheetViews>
  <sheetFormatPr defaultColWidth="8.5" defaultRowHeight="11.25"/>
  <cols>
    <col min="1" max="1" width="42.125" customWidth="1"/>
    <col min="2" max="2" width="10.625" customWidth="1"/>
    <col min="3" max="5" width="10.375" customWidth="1"/>
    <col min="6" max="7" width="10.375" hidden="1" customWidth="1"/>
    <col min="8" max="8" width="11.5" hidden="1" customWidth="1"/>
  </cols>
  <sheetData>
    <row r="1" spans="1:8" ht="15.75">
      <c r="A1" s="41" t="s">
        <v>211</v>
      </c>
      <c r="B1" s="41"/>
      <c r="C1" s="41"/>
      <c r="D1" s="41"/>
      <c r="E1" s="68"/>
      <c r="F1" s="39"/>
      <c r="G1" s="40"/>
      <c r="H1" s="40"/>
    </row>
    <row r="2" spans="1:8" ht="15.75">
      <c r="A2" s="41" t="s">
        <v>782</v>
      </c>
      <c r="B2" s="41"/>
      <c r="C2" s="41"/>
      <c r="D2" s="41"/>
      <c r="E2" s="68"/>
      <c r="F2" s="39"/>
      <c r="G2" s="40"/>
      <c r="H2" s="40"/>
    </row>
    <row r="3" spans="1:8" ht="15.75">
      <c r="A3" s="42"/>
      <c r="B3" s="112" t="s">
        <v>780</v>
      </c>
      <c r="C3" s="42" t="s">
        <v>669</v>
      </c>
      <c r="D3" s="42" t="s">
        <v>536</v>
      </c>
      <c r="E3" s="46" t="s">
        <v>427</v>
      </c>
      <c r="F3" s="69" t="s">
        <v>213</v>
      </c>
      <c r="G3" s="44" t="s">
        <v>214</v>
      </c>
      <c r="H3" s="45" t="s">
        <v>237</v>
      </c>
    </row>
    <row r="4" spans="1:8" ht="15.75">
      <c r="A4" s="41" t="s">
        <v>238</v>
      </c>
      <c r="B4" s="41"/>
      <c r="C4" s="68"/>
      <c r="D4" s="41"/>
      <c r="E4" s="68"/>
      <c r="F4" s="28"/>
      <c r="G4" s="46"/>
      <c r="H4" s="46"/>
    </row>
    <row r="5" spans="1:8" ht="15.75">
      <c r="C5" s="24"/>
      <c r="E5" s="24"/>
      <c r="F5" s="28"/>
      <c r="G5" s="47"/>
      <c r="H5" s="47"/>
    </row>
    <row r="6" spans="1:8" ht="15.75">
      <c r="A6" s="42" t="s">
        <v>239</v>
      </c>
      <c r="B6" s="46">
        <v>45701.5</v>
      </c>
      <c r="C6" s="46">
        <v>118574.49</v>
      </c>
      <c r="D6" s="46">
        <v>102014.88</v>
      </c>
      <c r="E6" s="46">
        <v>109973.06</v>
      </c>
      <c r="F6" s="28">
        <v>95070</v>
      </c>
      <c r="G6" s="46">
        <v>82992</v>
      </c>
      <c r="H6" s="46">
        <v>136211</v>
      </c>
    </row>
    <row r="7" spans="1:8" ht="15.75">
      <c r="A7" s="42" t="s">
        <v>783</v>
      </c>
      <c r="B7" s="46">
        <f>Bogføring22_23!W129</f>
        <v>931.64</v>
      </c>
      <c r="C7" s="46">
        <v>0</v>
      </c>
      <c r="D7" s="46">
        <v>0</v>
      </c>
      <c r="E7" s="46">
        <v>0</v>
      </c>
      <c r="F7" s="28">
        <f>Bogf18_19!D146</f>
        <v>1400</v>
      </c>
      <c r="G7" s="46">
        <v>1400</v>
      </c>
      <c r="H7" s="46">
        <v>5400</v>
      </c>
    </row>
    <row r="8" spans="1:8" ht="15.75">
      <c r="A8" s="113" t="s">
        <v>784</v>
      </c>
      <c r="B8" s="49">
        <f>Bogføring22_23!D122</f>
        <v>370153.56</v>
      </c>
      <c r="C8" s="49">
        <f>Bogf21_22!D133</f>
        <v>250168.60000000018</v>
      </c>
      <c r="D8" s="49">
        <f>Bogf20_21!D112</f>
        <v>300154.39000000007</v>
      </c>
      <c r="E8" s="49">
        <f>Bogf19_20!D147</f>
        <v>230188.28000000012</v>
      </c>
      <c r="F8" s="28">
        <f>Bogf18_19!D148</f>
        <v>254316.66000000024</v>
      </c>
      <c r="G8" s="49">
        <v>307358</v>
      </c>
      <c r="H8" s="49">
        <v>319200</v>
      </c>
    </row>
    <row r="9" spans="1:8" ht="15.75">
      <c r="A9" s="42" t="s">
        <v>242</v>
      </c>
      <c r="B9" s="46">
        <v>3150000</v>
      </c>
      <c r="C9" s="46">
        <v>3150000</v>
      </c>
      <c r="D9" s="46">
        <v>3150000</v>
      </c>
      <c r="E9" s="46">
        <v>3150000</v>
      </c>
      <c r="F9" s="28">
        <v>3150000</v>
      </c>
      <c r="G9" s="46">
        <v>2850000</v>
      </c>
      <c r="H9" s="46">
        <v>2850000</v>
      </c>
    </row>
    <row r="10" spans="1:8" ht="15.75">
      <c r="A10" s="42"/>
      <c r="B10" s="46"/>
      <c r="C10" s="46"/>
      <c r="D10" s="46"/>
      <c r="E10" s="46"/>
      <c r="F10" s="28"/>
      <c r="G10" s="46"/>
      <c r="H10" s="46"/>
    </row>
    <row r="11" spans="1:8" ht="15.75">
      <c r="A11" s="41" t="s">
        <v>243</v>
      </c>
      <c r="B11" s="68"/>
      <c r="C11" s="68"/>
      <c r="D11" s="68"/>
      <c r="E11" s="68"/>
      <c r="F11" s="28"/>
      <c r="G11" s="46"/>
      <c r="H11" s="46"/>
    </row>
    <row r="12" spans="1:8" ht="15.75">
      <c r="A12" s="42" t="s">
        <v>244</v>
      </c>
      <c r="B12" s="46">
        <v>157245</v>
      </c>
      <c r="C12" s="46">
        <v>157245</v>
      </c>
      <c r="D12" s="46">
        <v>157245</v>
      </c>
      <c r="E12" s="46">
        <v>157245</v>
      </c>
      <c r="F12" s="46">
        <v>157245</v>
      </c>
      <c r="G12" s="46">
        <v>157245</v>
      </c>
      <c r="H12" s="46">
        <v>157245</v>
      </c>
    </row>
    <row r="13" spans="1:8" ht="15.75">
      <c r="A13" s="42" t="s">
        <v>245</v>
      </c>
      <c r="B13" s="46">
        <f>C13+7862</f>
        <v>94344</v>
      </c>
      <c r="C13" s="46">
        <f>D13+7862</f>
        <v>86482</v>
      </c>
      <c r="D13" s="46">
        <f>E13+7862</f>
        <v>78620</v>
      </c>
      <c r="E13" s="46">
        <f>F13+7862</f>
        <v>70758</v>
      </c>
      <c r="F13" s="28">
        <f>G13+7862</f>
        <v>62896</v>
      </c>
      <c r="G13" s="46">
        <v>55034</v>
      </c>
      <c r="H13" s="46">
        <v>47172</v>
      </c>
    </row>
    <row r="14" spans="1:8" ht="15.75">
      <c r="A14" s="42" t="s">
        <v>246</v>
      </c>
      <c r="B14" s="50">
        <f t="shared" ref="B14:H14" si="0">B12-B13</f>
        <v>62901</v>
      </c>
      <c r="C14" s="50">
        <f t="shared" si="0"/>
        <v>70763</v>
      </c>
      <c r="D14" s="50">
        <f t="shared" si="0"/>
        <v>78625</v>
      </c>
      <c r="E14" s="70">
        <f t="shared" si="0"/>
        <v>86487</v>
      </c>
      <c r="F14" s="50">
        <f t="shared" si="0"/>
        <v>94349</v>
      </c>
      <c r="G14" s="50">
        <f t="shared" si="0"/>
        <v>102211</v>
      </c>
      <c r="H14" s="50">
        <f t="shared" si="0"/>
        <v>110073</v>
      </c>
    </row>
    <row r="15" spans="1:8" ht="15.75">
      <c r="A15" s="42"/>
      <c r="B15" s="46"/>
      <c r="C15" s="46"/>
      <c r="D15" s="46"/>
      <c r="E15" s="50"/>
      <c r="F15" s="28"/>
      <c r="G15" s="46"/>
      <c r="H15" s="46"/>
    </row>
    <row r="16" spans="1:8" ht="15.75">
      <c r="A16" s="41" t="s">
        <v>247</v>
      </c>
      <c r="B16" s="86">
        <f>B6+B7+B8+B9+B14</f>
        <v>3629687.7</v>
      </c>
      <c r="C16" s="51">
        <f>C6+C7+C8+C9+C14</f>
        <v>3589506.0900000003</v>
      </c>
      <c r="D16" s="51">
        <f>D6+D7+D8+D9+D14</f>
        <v>3630794.27</v>
      </c>
      <c r="E16" s="51">
        <f>E6+E7+E8+E17+E9+E14</f>
        <v>3576648.34</v>
      </c>
      <c r="F16" s="51">
        <f>F6+F7+F8+F17+F9+F14</f>
        <v>3595135.66</v>
      </c>
      <c r="G16" s="51">
        <f>G6+G7+G8+G17+G9+G14</f>
        <v>3343961</v>
      </c>
      <c r="H16" s="51">
        <f>H6+H7+H8+H17+H9+H14</f>
        <v>3420884</v>
      </c>
    </row>
    <row r="17" spans="1:8" ht="15.75">
      <c r="A17" s="41"/>
      <c r="B17" s="68"/>
      <c r="C17" s="68"/>
      <c r="D17" s="68"/>
      <c r="E17" s="68"/>
      <c r="F17" s="28"/>
      <c r="G17" s="46"/>
      <c r="H17" s="46"/>
    </row>
    <row r="18" spans="1:8" ht="15.75">
      <c r="A18" s="42"/>
      <c r="B18" s="46"/>
      <c r="C18" s="46"/>
      <c r="D18" s="46"/>
      <c r="E18" s="46"/>
      <c r="F18" s="28"/>
      <c r="G18" s="46"/>
      <c r="H18" s="46"/>
    </row>
    <row r="19" spans="1:8" ht="15.75">
      <c r="A19" s="41" t="s">
        <v>248</v>
      </c>
      <c r="B19" s="68"/>
      <c r="C19" s="68"/>
      <c r="D19" s="68"/>
      <c r="E19" s="68"/>
      <c r="F19" s="28"/>
      <c r="G19" s="46"/>
      <c r="H19" s="46"/>
    </row>
    <row r="20" spans="1:8" ht="15.75">
      <c r="A20" s="42"/>
      <c r="B20" s="46"/>
      <c r="C20" s="46"/>
      <c r="D20" s="46"/>
      <c r="E20" s="46"/>
      <c r="F20" s="28"/>
      <c r="G20" s="46"/>
      <c r="H20" s="46"/>
    </row>
    <row r="21" spans="1:8" ht="15.75">
      <c r="A21" s="41" t="s">
        <v>249</v>
      </c>
      <c r="B21" s="68"/>
      <c r="C21" s="68"/>
      <c r="D21" s="68"/>
      <c r="E21" s="68"/>
      <c r="F21" s="28"/>
      <c r="G21" s="46"/>
      <c r="H21" s="46"/>
    </row>
    <row r="22" spans="1:8" ht="15.75">
      <c r="A22" s="42" t="s">
        <v>250</v>
      </c>
      <c r="B22" s="46">
        <f>C26</f>
        <v>3126091.69</v>
      </c>
      <c r="C22" s="46">
        <f>D26</f>
        <v>3167379.87</v>
      </c>
      <c r="D22" s="46">
        <f>E26</f>
        <v>3124233.94</v>
      </c>
      <c r="E22" s="46">
        <f>F26</f>
        <v>3142722.32</v>
      </c>
      <c r="F22" s="28">
        <f>G26</f>
        <v>2891548</v>
      </c>
      <c r="G22" s="46">
        <v>2966670</v>
      </c>
      <c r="H22" s="49">
        <v>2930006</v>
      </c>
    </row>
    <row r="23" spans="1:8" ht="15.75">
      <c r="A23" s="42" t="s">
        <v>251</v>
      </c>
      <c r="B23" s="46">
        <v>0</v>
      </c>
      <c r="C23" s="46">
        <v>0</v>
      </c>
      <c r="D23" s="46">
        <v>0</v>
      </c>
      <c r="E23" s="46">
        <v>0</v>
      </c>
      <c r="F23" s="28">
        <f>F9-G9</f>
        <v>300000</v>
      </c>
      <c r="G23" s="46"/>
      <c r="H23" s="46"/>
    </row>
    <row r="24" spans="1:8" ht="15.75">
      <c r="A24" s="48" t="s">
        <v>210</v>
      </c>
      <c r="B24" s="49">
        <f>-(Bogføring22_23!C136)</f>
        <v>-19040</v>
      </c>
      <c r="C24" s="49">
        <f>-(Bogf21_22!C145)</f>
        <v>-60328.49</v>
      </c>
      <c r="D24" s="46">
        <f>Bogf20_21!E121</f>
        <v>-17182.55</v>
      </c>
      <c r="E24" s="46">
        <f>-(Bogf19_20!C153)</f>
        <v>-34271</v>
      </c>
      <c r="F24" s="28">
        <f>-(Bogf18_19!E156)</f>
        <v>-83086.990000000005</v>
      </c>
      <c r="G24" s="46">
        <v>-159610</v>
      </c>
      <c r="H24" s="46">
        <v>-126176</v>
      </c>
    </row>
    <row r="25" spans="1:8" ht="15.75">
      <c r="A25" s="42" t="s">
        <v>252</v>
      </c>
      <c r="B25" s="46">
        <f>Resopgørelse22_23!B42</f>
        <v>70221.610000000044</v>
      </c>
      <c r="C25" s="46">
        <f>Resopg21_22!B42</f>
        <v>19040.310000000016</v>
      </c>
      <c r="D25" s="46">
        <f>Resopgr20_21!B42</f>
        <v>60328.479999999996</v>
      </c>
      <c r="E25" s="46">
        <f>Resopgør19_20!B42</f>
        <v>15782.620000000028</v>
      </c>
      <c r="F25" s="28">
        <f>Resopgør18_19!B42</f>
        <v>34261.310000000012</v>
      </c>
      <c r="G25" s="46">
        <v>84488</v>
      </c>
      <c r="H25" s="46">
        <v>162840</v>
      </c>
    </row>
    <row r="26" spans="1:8" ht="15.75">
      <c r="A26" s="42" t="s">
        <v>253</v>
      </c>
      <c r="B26" s="50">
        <f>B22+B24+B25</f>
        <v>3177273.3</v>
      </c>
      <c r="C26" s="50">
        <f>C22+C23+C24+C25</f>
        <v>3126091.69</v>
      </c>
      <c r="D26" s="50">
        <f>D22+D23+D24+D25</f>
        <v>3167379.87</v>
      </c>
      <c r="E26" s="50">
        <f>E23+E22+E24+E25</f>
        <v>3124233.94</v>
      </c>
      <c r="F26" s="50">
        <f>F23+F22+F24+F25</f>
        <v>3142722.32</v>
      </c>
      <c r="G26" s="50">
        <f>G22+G24+G25</f>
        <v>2891548</v>
      </c>
      <c r="H26" s="50">
        <f>H22+H24+H25</f>
        <v>2966670</v>
      </c>
    </row>
    <row r="27" spans="1:8" ht="15.75">
      <c r="A27" s="42"/>
      <c r="B27" s="46"/>
      <c r="C27" s="46"/>
      <c r="D27" s="46"/>
      <c r="E27" s="46"/>
      <c r="F27" s="28"/>
      <c r="G27" s="46"/>
      <c r="H27" s="46"/>
    </row>
    <row r="28" spans="1:8" ht="15.75">
      <c r="A28" s="41" t="s">
        <v>254</v>
      </c>
      <c r="B28" s="41"/>
      <c r="C28" s="68"/>
      <c r="D28" s="68"/>
      <c r="E28" s="68"/>
      <c r="F28" s="28"/>
      <c r="G28" s="46"/>
      <c r="H28" s="46"/>
    </row>
    <row r="29" spans="1:8" ht="15.75">
      <c r="A29" s="42" t="s">
        <v>255</v>
      </c>
      <c r="B29" s="46">
        <v>0</v>
      </c>
      <c r="C29" s="46">
        <v>0</v>
      </c>
      <c r="D29" s="46">
        <v>0</v>
      </c>
      <c r="E29" s="46">
        <v>0</v>
      </c>
      <c r="F29" s="28">
        <v>0</v>
      </c>
      <c r="G29" s="46">
        <v>0</v>
      </c>
      <c r="H29" s="46">
        <v>0</v>
      </c>
    </row>
    <row r="30" spans="1:8" ht="15.75">
      <c r="A30" s="42" t="s">
        <v>256</v>
      </c>
      <c r="B30" s="46">
        <v>0</v>
      </c>
      <c r="C30" s="46">
        <v>0</v>
      </c>
      <c r="D30" s="46">
        <v>0</v>
      </c>
      <c r="E30" s="46">
        <v>0</v>
      </c>
      <c r="F30" s="28">
        <v>0</v>
      </c>
      <c r="G30" s="46">
        <v>0</v>
      </c>
      <c r="H30" s="46">
        <v>0</v>
      </c>
    </row>
    <row r="31" spans="1:8" ht="15.75">
      <c r="A31" s="42" t="s">
        <v>257</v>
      </c>
      <c r="B31" s="46">
        <v>0</v>
      </c>
      <c r="C31" s="46">
        <v>0</v>
      </c>
      <c r="D31" s="46">
        <v>0</v>
      </c>
      <c r="E31" s="46">
        <v>0</v>
      </c>
      <c r="F31" s="28"/>
      <c r="G31" s="46">
        <v>0</v>
      </c>
      <c r="H31" s="46">
        <v>1800</v>
      </c>
    </row>
    <row r="32" spans="1:8" ht="15.75">
      <c r="A32" s="48" t="s">
        <v>538</v>
      </c>
      <c r="B32" s="49">
        <v>0</v>
      </c>
      <c r="C32" s="49">
        <v>11000</v>
      </c>
      <c r="D32" s="49">
        <f>Bogf20_21!N122</f>
        <v>11000</v>
      </c>
      <c r="E32" s="49">
        <v>0</v>
      </c>
      <c r="F32" s="28"/>
      <c r="G32" s="49">
        <v>0</v>
      </c>
      <c r="H32" s="49">
        <v>0</v>
      </c>
    </row>
    <row r="33" spans="1:8" ht="15.75">
      <c r="A33" s="42" t="s">
        <v>259</v>
      </c>
      <c r="B33" s="50">
        <f>B29+B30+B31+B32</f>
        <v>0</v>
      </c>
      <c r="C33" s="50">
        <f>C32+C31</f>
        <v>11000</v>
      </c>
      <c r="D33" s="50">
        <f>D32</f>
        <v>11000</v>
      </c>
      <c r="E33" s="70">
        <f>E29+E30+E31+E32</f>
        <v>0</v>
      </c>
      <c r="F33" s="50">
        <f>F29+F30+F31+F32</f>
        <v>0</v>
      </c>
      <c r="G33" s="50">
        <v>0</v>
      </c>
      <c r="H33" s="50">
        <v>1800</v>
      </c>
    </row>
    <row r="34" spans="1:8" ht="15.75">
      <c r="A34" s="42"/>
      <c r="B34" s="46"/>
      <c r="C34" s="46"/>
      <c r="D34" s="46"/>
      <c r="E34" s="70"/>
      <c r="F34" s="28"/>
      <c r="G34" s="46"/>
      <c r="H34" s="46"/>
    </row>
    <row r="35" spans="1:8" ht="15.75">
      <c r="A35" s="42" t="s">
        <v>260</v>
      </c>
      <c r="B35" s="46">
        <v>302414</v>
      </c>
      <c r="C35" s="46">
        <v>302414</v>
      </c>
      <c r="D35" s="46">
        <v>302414</v>
      </c>
      <c r="E35" s="46">
        <v>302414</v>
      </c>
      <c r="F35" s="28">
        <v>302414</v>
      </c>
      <c r="G35" s="46">
        <v>302414</v>
      </c>
      <c r="H35" s="49">
        <v>302414</v>
      </c>
    </row>
    <row r="36" spans="1:8" ht="15.75">
      <c r="A36" s="42"/>
      <c r="B36" s="46"/>
      <c r="C36" s="46"/>
      <c r="D36" s="46"/>
      <c r="E36" s="46"/>
      <c r="F36" s="28"/>
      <c r="G36" s="46"/>
      <c r="H36" s="46"/>
    </row>
    <row r="37" spans="1:8" ht="15.75">
      <c r="A37" s="42" t="s">
        <v>261</v>
      </c>
      <c r="B37" s="46">
        <v>150000</v>
      </c>
      <c r="C37" s="46">
        <v>150000</v>
      </c>
      <c r="D37" s="46">
        <v>150000</v>
      </c>
      <c r="E37" s="46">
        <v>150000</v>
      </c>
      <c r="F37" s="28">
        <f>G39</f>
        <v>150000</v>
      </c>
      <c r="G37" s="46">
        <f>H39</f>
        <v>150000</v>
      </c>
      <c r="H37" s="46">
        <v>100000</v>
      </c>
    </row>
    <row r="38" spans="1:8" ht="15.75">
      <c r="A38" s="42" t="s">
        <v>262</v>
      </c>
      <c r="B38" s="46">
        <v>0</v>
      </c>
      <c r="C38" s="46">
        <v>0</v>
      </c>
      <c r="D38" s="46">
        <v>0</v>
      </c>
      <c r="E38" s="46">
        <v>0</v>
      </c>
      <c r="F38" s="28">
        <v>0</v>
      </c>
      <c r="G38" s="46">
        <v>0</v>
      </c>
      <c r="H38" s="46">
        <v>50000</v>
      </c>
    </row>
    <row r="39" spans="1:8" ht="15.75">
      <c r="A39" s="42" t="s">
        <v>263</v>
      </c>
      <c r="B39" s="50">
        <f t="shared" ref="B39:H39" si="1">B37+B38</f>
        <v>150000</v>
      </c>
      <c r="C39" s="50">
        <f t="shared" si="1"/>
        <v>150000</v>
      </c>
      <c r="D39" s="50">
        <f t="shared" si="1"/>
        <v>150000</v>
      </c>
      <c r="E39" s="70">
        <f t="shared" si="1"/>
        <v>150000</v>
      </c>
      <c r="F39" s="50">
        <f t="shared" si="1"/>
        <v>150000</v>
      </c>
      <c r="G39" s="50">
        <f t="shared" si="1"/>
        <v>150000</v>
      </c>
      <c r="H39" s="50">
        <f t="shared" si="1"/>
        <v>150000</v>
      </c>
    </row>
    <row r="40" spans="1:8" ht="15.75">
      <c r="A40" s="42"/>
      <c r="B40" s="46"/>
      <c r="C40" s="46"/>
      <c r="D40" s="46"/>
      <c r="E40" s="50"/>
      <c r="F40" s="28"/>
      <c r="G40" s="46"/>
      <c r="H40" s="46"/>
    </row>
    <row r="41" spans="1:8" ht="15.75">
      <c r="A41" s="41" t="s">
        <v>264</v>
      </c>
      <c r="B41" s="86">
        <f>B26+B33+B35+B39</f>
        <v>3629687.3</v>
      </c>
      <c r="C41" s="51">
        <f>C26+C35+C39+C33</f>
        <v>3589505.69</v>
      </c>
      <c r="D41" s="51">
        <f>D26+D35+D39+D33</f>
        <v>3630793.87</v>
      </c>
      <c r="E41" s="51">
        <f>E26+E33+E35+E39</f>
        <v>3576647.94</v>
      </c>
      <c r="F41" s="51">
        <f>F26+F33+F35+F39</f>
        <v>3595136.32</v>
      </c>
      <c r="G41" s="51">
        <f>G26+G33+G35+G39</f>
        <v>3343962</v>
      </c>
      <c r="H41" s="51">
        <f>H26+H33+H35+H39</f>
        <v>3420884</v>
      </c>
    </row>
    <row r="42" spans="1:8" ht="15.75">
      <c r="A42" s="41"/>
      <c r="B42" s="68"/>
      <c r="C42" s="68"/>
      <c r="D42" s="68"/>
      <c r="E42" s="68"/>
      <c r="F42" s="28"/>
      <c r="G42" s="40"/>
      <c r="H42" s="40"/>
    </row>
    <row r="43" spans="1:8" ht="15.75">
      <c r="A43" s="41" t="s">
        <v>208</v>
      </c>
      <c r="B43" s="68">
        <f>B16-B41</f>
        <v>0.40000000037252903</v>
      </c>
      <c r="G43" s="68"/>
    </row>
    <row r="44" spans="1:8" ht="6.95" customHeight="1">
      <c r="A44" s="42"/>
      <c r="B44" s="42"/>
      <c r="G44" s="40"/>
    </row>
    <row r="45" spans="1:8" ht="32.1" customHeight="1">
      <c r="A45" s="114" t="s">
        <v>785</v>
      </c>
      <c r="B45" s="42"/>
      <c r="C45" s="1" t="s">
        <v>786</v>
      </c>
      <c r="D45" s="1"/>
      <c r="E45" s="1"/>
      <c r="G45" s="40"/>
    </row>
    <row r="46" spans="1:8" ht="15.75">
      <c r="A46" s="42"/>
      <c r="B46" s="42"/>
      <c r="C46" s="46"/>
      <c r="G46" s="40"/>
    </row>
    <row r="47" spans="1:8" ht="12.75">
      <c r="A47" s="115" t="s">
        <v>269</v>
      </c>
      <c r="B47" s="115"/>
      <c r="C47" s="116" t="s">
        <v>675</v>
      </c>
      <c r="G47" s="40"/>
    </row>
    <row r="48" spans="1:8" ht="12.75">
      <c r="A48" s="115" t="s">
        <v>271</v>
      </c>
      <c r="B48" s="115"/>
      <c r="C48" s="116" t="s">
        <v>272</v>
      </c>
      <c r="G48" s="40"/>
    </row>
  </sheetData>
  <mergeCells count="1">
    <mergeCell ref="C45:E45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2"/>
  <sheetViews>
    <sheetView topLeftCell="A16" zoomScaleNormal="100" workbookViewId="0">
      <selection activeCell="A31" sqref="A31"/>
    </sheetView>
  </sheetViews>
  <sheetFormatPr defaultColWidth="8.5" defaultRowHeight="15.75"/>
  <cols>
    <col min="1" max="1" width="26.5" customWidth="1"/>
    <col min="2" max="2" width="10.5" style="28" customWidth="1"/>
  </cols>
  <sheetData>
    <row r="1" spans="1:4">
      <c r="A1" s="29" t="s">
        <v>211</v>
      </c>
    </row>
    <row r="2" spans="1:4">
      <c r="A2" s="22" t="s">
        <v>212</v>
      </c>
    </row>
    <row r="3" spans="1:4">
      <c r="A3" s="22"/>
    </row>
    <row r="4" spans="1:4">
      <c r="A4" s="30"/>
      <c r="B4" s="31" t="s">
        <v>213</v>
      </c>
      <c r="D4" s="32" t="s">
        <v>214</v>
      </c>
    </row>
    <row r="5" spans="1:4">
      <c r="A5" s="32" t="s">
        <v>215</v>
      </c>
      <c r="D5" s="32"/>
    </row>
    <row r="6" spans="1:4">
      <c r="A6" s="30"/>
      <c r="D6" s="32"/>
    </row>
    <row r="7" spans="1:4">
      <c r="A7" s="32" t="s">
        <v>216</v>
      </c>
    </row>
    <row r="8" spans="1:4">
      <c r="A8" s="30" t="s">
        <v>9</v>
      </c>
      <c r="B8" s="28">
        <f>-(Bogf18_19!E148)</f>
        <v>360000.00000000006</v>
      </c>
      <c r="D8" s="33">
        <v>423000</v>
      </c>
    </row>
    <row r="9" spans="1:4">
      <c r="A9" s="30" t="s">
        <v>10</v>
      </c>
      <c r="B9" s="28">
        <f>-(Bogf18_19!F148)</f>
        <v>144000</v>
      </c>
      <c r="D9" s="33">
        <v>144000</v>
      </c>
    </row>
    <row r="10" spans="1:4">
      <c r="A10" s="30" t="s">
        <v>217</v>
      </c>
      <c r="B10" s="34">
        <f>-(Bogf18_19!G148)</f>
        <v>36000</v>
      </c>
      <c r="D10" s="33">
        <v>36000</v>
      </c>
    </row>
    <row r="11" spans="1:4">
      <c r="A11" s="30" t="s">
        <v>218</v>
      </c>
      <c r="B11" s="34">
        <f>SUM(B8:B10)</f>
        <v>540000</v>
      </c>
      <c r="D11" s="35">
        <f>SUM(D8:D10)</f>
        <v>603000</v>
      </c>
    </row>
    <row r="12" spans="1:4">
      <c r="A12" s="30"/>
      <c r="D12" s="33"/>
    </row>
    <row r="13" spans="1:4">
      <c r="A13" s="30"/>
      <c r="D13" s="33"/>
    </row>
    <row r="14" spans="1:4">
      <c r="A14" s="32" t="s">
        <v>219</v>
      </c>
      <c r="D14" s="33"/>
    </row>
    <row r="15" spans="1:4">
      <c r="A15" s="30"/>
      <c r="D15" s="33"/>
    </row>
    <row r="16" spans="1:4">
      <c r="A16" s="32" t="s">
        <v>220</v>
      </c>
      <c r="D16" s="33"/>
    </row>
    <row r="17" spans="1:4">
      <c r="A17" s="30" t="s">
        <v>12</v>
      </c>
      <c r="B17" s="28">
        <v>-348077.94</v>
      </c>
      <c r="D17" s="33">
        <v>-360156</v>
      </c>
    </row>
    <row r="18" spans="1:4">
      <c r="A18" s="30" t="s">
        <v>221</v>
      </c>
      <c r="B18" s="28">
        <f>-(Bogf18_19!J148)</f>
        <v>-700</v>
      </c>
      <c r="D18" s="33">
        <v>-18893</v>
      </c>
    </row>
    <row r="19" spans="1:4">
      <c r="A19" s="30" t="s">
        <v>222</v>
      </c>
      <c r="B19" s="34">
        <f>-(Bogf18_19!K148)</f>
        <v>-7282.22</v>
      </c>
      <c r="D19" s="33">
        <v>-5032</v>
      </c>
    </row>
    <row r="20" spans="1:4">
      <c r="A20" s="30" t="s">
        <v>223</v>
      </c>
      <c r="B20" s="36">
        <f>SUM(B17:B19)</f>
        <v>-356060.15999999997</v>
      </c>
      <c r="D20" s="35">
        <f>SUM(D17:D19)</f>
        <v>-384081</v>
      </c>
    </row>
    <row r="21" spans="1:4">
      <c r="A21" s="30"/>
      <c r="D21" s="33"/>
    </row>
    <row r="22" spans="1:4">
      <c r="A22" s="32" t="s">
        <v>2</v>
      </c>
      <c r="D22" s="33"/>
    </row>
    <row r="23" spans="1:4">
      <c r="A23" s="30" t="s">
        <v>224</v>
      </c>
      <c r="B23" s="28">
        <f>-(Bogf18_19!M148)</f>
        <v>-31987.599999999999</v>
      </c>
      <c r="D23" s="33">
        <v>-23835</v>
      </c>
    </row>
    <row r="24" spans="1:4">
      <c r="A24" s="30" t="s">
        <v>225</v>
      </c>
      <c r="B24" s="28">
        <f>-(Bogf18_19!N148)</f>
        <v>-11343.74</v>
      </c>
      <c r="D24" s="33">
        <v>-12770</v>
      </c>
    </row>
    <row r="25" spans="1:4">
      <c r="A25" s="30" t="s">
        <v>17</v>
      </c>
      <c r="B25" s="28">
        <f>-(Bogf18_19!O148)</f>
        <v>-17377.52</v>
      </c>
      <c r="D25" s="33">
        <v>-12069</v>
      </c>
    </row>
    <row r="26" spans="1:4">
      <c r="A26" s="30" t="s">
        <v>18</v>
      </c>
      <c r="B26" s="34">
        <f>-(Bogf18_19!P148)</f>
        <v>-8384.66</v>
      </c>
      <c r="D26" s="33">
        <v>-10629</v>
      </c>
    </row>
    <row r="27" spans="1:4">
      <c r="A27" s="30" t="s">
        <v>226</v>
      </c>
      <c r="B27" s="36">
        <f>SUM(B23:B26)</f>
        <v>-69093.52</v>
      </c>
      <c r="D27" s="35">
        <f>SUM(D23:D26)</f>
        <v>-59303</v>
      </c>
    </row>
    <row r="28" spans="1:4">
      <c r="A28" s="30"/>
      <c r="D28" s="33"/>
    </row>
    <row r="29" spans="1:4">
      <c r="A29" s="32" t="s">
        <v>3</v>
      </c>
      <c r="D29" s="33"/>
    </row>
    <row r="30" spans="1:4">
      <c r="A30" s="30" t="s">
        <v>19</v>
      </c>
      <c r="B30" s="28">
        <f>-(Bogf18_19!R148)</f>
        <v>-62178.670000000006</v>
      </c>
      <c r="D30" s="33">
        <v>-59306</v>
      </c>
    </row>
    <row r="31" spans="1:4">
      <c r="A31" s="30" t="s">
        <v>227</v>
      </c>
      <c r="B31" s="28">
        <f>-(Bogf18_19!S148)</f>
        <v>-6572.29</v>
      </c>
      <c r="D31" s="33">
        <v>-5563</v>
      </c>
    </row>
    <row r="32" spans="1:4">
      <c r="A32" s="30" t="s">
        <v>228</v>
      </c>
      <c r="B32" s="34">
        <v>-7862</v>
      </c>
      <c r="D32" s="33">
        <v>-7862</v>
      </c>
    </row>
    <row r="33" spans="1:4">
      <c r="A33" s="30" t="s">
        <v>229</v>
      </c>
      <c r="B33" s="36">
        <f>SUM(B30:B32)</f>
        <v>-76612.960000000006</v>
      </c>
      <c r="D33" s="35">
        <v>-72732</v>
      </c>
    </row>
    <row r="34" spans="1:4">
      <c r="A34" s="30"/>
      <c r="D34" s="33"/>
    </row>
    <row r="35" spans="1:4">
      <c r="A35" s="32" t="s">
        <v>230</v>
      </c>
      <c r="D35" s="33"/>
    </row>
    <row r="36" spans="1:4">
      <c r="A36" s="30" t="s">
        <v>231</v>
      </c>
      <c r="B36" s="28">
        <f>-(Bogf18_19!U148)</f>
        <v>-3972.0499999999993</v>
      </c>
      <c r="D36" s="33">
        <v>-2398</v>
      </c>
    </row>
    <row r="37" spans="1:4">
      <c r="A37" s="30" t="s">
        <v>232</v>
      </c>
      <c r="B37" s="34">
        <f>Bogf18_19!V148</f>
        <v>0</v>
      </c>
      <c r="D37" s="33">
        <f>'[1]Bogføring 2017_2018'!X146</f>
        <v>0</v>
      </c>
    </row>
    <row r="38" spans="1:4">
      <c r="A38" s="30" t="s">
        <v>233</v>
      </c>
      <c r="B38" s="36">
        <f>SUM(B36:B37)</f>
        <v>-3972.0499999999993</v>
      </c>
      <c r="D38" s="35">
        <f>SUM(D36:D37)</f>
        <v>-2398</v>
      </c>
    </row>
    <row r="39" spans="1:4">
      <c r="A39" s="30"/>
      <c r="D39" s="33"/>
    </row>
    <row r="40" spans="1:4">
      <c r="A40" s="32" t="s">
        <v>234</v>
      </c>
      <c r="B40" s="28">
        <v>0</v>
      </c>
      <c r="D40" s="33">
        <v>0</v>
      </c>
    </row>
    <row r="41" spans="1:4">
      <c r="A41" s="30"/>
      <c r="D41" s="33"/>
    </row>
    <row r="42" spans="1:4">
      <c r="A42" s="30" t="s">
        <v>235</v>
      </c>
      <c r="B42" s="37">
        <f>B11+B20+B27+B33+B38+B40</f>
        <v>34261.310000000012</v>
      </c>
      <c r="D42" s="38">
        <f>D11+D20+D27+D33+D38+D40</f>
        <v>84486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0"/>
  <sheetViews>
    <sheetView zoomScaleNormal="100" workbookViewId="0">
      <selection activeCell="B7" sqref="B7"/>
    </sheetView>
  </sheetViews>
  <sheetFormatPr defaultColWidth="8.5" defaultRowHeight="15.75"/>
  <cols>
    <col min="1" max="1" width="55.5" customWidth="1"/>
    <col min="2" max="2" width="17.5" style="39" customWidth="1"/>
    <col min="3" max="3" width="18.125" style="40" customWidth="1"/>
    <col min="4" max="4" width="17.5" style="40" customWidth="1"/>
    <col min="9" max="9" width="10.125" customWidth="1"/>
  </cols>
  <sheetData>
    <row r="1" spans="1:4">
      <c r="A1" s="41" t="s">
        <v>211</v>
      </c>
    </row>
    <row r="2" spans="1:4">
      <c r="A2" s="41" t="s">
        <v>236</v>
      </c>
    </row>
    <row r="3" spans="1:4">
      <c r="A3" s="42"/>
      <c r="B3" s="43" t="s">
        <v>213</v>
      </c>
      <c r="C3" s="44" t="s">
        <v>214</v>
      </c>
      <c r="D3" s="45" t="s">
        <v>237</v>
      </c>
    </row>
    <row r="4" spans="1:4">
      <c r="A4" s="41" t="s">
        <v>238</v>
      </c>
      <c r="B4" s="28"/>
      <c r="C4" s="46"/>
      <c r="D4" s="46"/>
    </row>
    <row r="5" spans="1:4">
      <c r="B5" s="28"/>
      <c r="C5" s="47"/>
      <c r="D5" s="47"/>
    </row>
    <row r="6" spans="1:4">
      <c r="A6" s="42" t="s">
        <v>239</v>
      </c>
      <c r="B6" s="28">
        <v>95070</v>
      </c>
      <c r="C6" s="46">
        <v>82992</v>
      </c>
      <c r="D6" s="46">
        <v>136211</v>
      </c>
    </row>
    <row r="7" spans="1:4">
      <c r="A7" s="42" t="s">
        <v>240</v>
      </c>
      <c r="B7" s="28">
        <f>Bogf18_19!D146</f>
        <v>1400</v>
      </c>
      <c r="C7" s="46">
        <v>1400</v>
      </c>
      <c r="D7" s="46">
        <v>5400</v>
      </c>
    </row>
    <row r="8" spans="1:4">
      <c r="A8" s="48" t="s">
        <v>241</v>
      </c>
      <c r="B8" s="28">
        <f>Bogf18_19!D148</f>
        <v>254316.66000000024</v>
      </c>
      <c r="C8" s="49">
        <v>307358</v>
      </c>
      <c r="D8" s="49">
        <v>319200</v>
      </c>
    </row>
    <row r="9" spans="1:4">
      <c r="A9" s="42" t="s">
        <v>242</v>
      </c>
      <c r="B9" s="28">
        <v>3150000</v>
      </c>
      <c r="C9" s="46">
        <v>2850000</v>
      </c>
      <c r="D9" s="46">
        <v>2850000</v>
      </c>
    </row>
    <row r="10" spans="1:4">
      <c r="A10" s="42"/>
      <c r="B10" s="28"/>
      <c r="C10" s="46"/>
      <c r="D10" s="46"/>
    </row>
    <row r="11" spans="1:4">
      <c r="A11" s="41" t="s">
        <v>243</v>
      </c>
      <c r="B11" s="28"/>
      <c r="C11" s="46"/>
      <c r="D11" s="46"/>
    </row>
    <row r="12" spans="1:4">
      <c r="A12" s="42" t="s">
        <v>244</v>
      </c>
      <c r="B12" s="46">
        <v>157245</v>
      </c>
      <c r="C12" s="46">
        <v>157245</v>
      </c>
      <c r="D12" s="46">
        <v>157245</v>
      </c>
    </row>
    <row r="13" spans="1:4">
      <c r="A13" s="42" t="s">
        <v>245</v>
      </c>
      <c r="B13" s="28">
        <f>C13+7862</f>
        <v>62896</v>
      </c>
      <c r="C13" s="46">
        <v>55034</v>
      </c>
      <c r="D13" s="46">
        <v>47172</v>
      </c>
    </row>
    <row r="14" spans="1:4">
      <c r="A14" s="42" t="s">
        <v>246</v>
      </c>
      <c r="B14" s="50">
        <f>B12-B13</f>
        <v>94349</v>
      </c>
      <c r="C14" s="50">
        <f>C12-C13</f>
        <v>102211</v>
      </c>
      <c r="D14" s="50">
        <f>D12-D13</f>
        <v>110073</v>
      </c>
    </row>
    <row r="15" spans="1:4">
      <c r="A15" s="42"/>
      <c r="B15" s="28"/>
      <c r="C15" s="46"/>
      <c r="D15" s="46"/>
    </row>
    <row r="16" spans="1:4">
      <c r="A16" s="41" t="s">
        <v>247</v>
      </c>
      <c r="B16" s="51">
        <f>B6+B7+B8+B17+B9+B14</f>
        <v>3595135.66</v>
      </c>
      <c r="C16" s="51">
        <f>C6+C7+C8+C17+C9+C14</f>
        <v>3343961</v>
      </c>
      <c r="D16" s="51">
        <f>D6+D7+D8+D17+D9+D14</f>
        <v>3420884</v>
      </c>
    </row>
    <row r="17" spans="1:4">
      <c r="A17" s="41"/>
      <c r="B17" s="28"/>
      <c r="C17" s="46"/>
      <c r="D17" s="46"/>
    </row>
    <row r="18" spans="1:4">
      <c r="A18" s="42"/>
      <c r="B18" s="28"/>
      <c r="C18" s="46"/>
      <c r="D18" s="46"/>
    </row>
    <row r="19" spans="1:4">
      <c r="A19" s="41" t="s">
        <v>248</v>
      </c>
      <c r="B19" s="28"/>
      <c r="C19" s="46"/>
      <c r="D19" s="46"/>
    </row>
    <row r="20" spans="1:4">
      <c r="A20" s="42"/>
      <c r="B20" s="28"/>
      <c r="C20" s="46"/>
      <c r="D20" s="46"/>
    </row>
    <row r="21" spans="1:4">
      <c r="A21" s="41" t="s">
        <v>249</v>
      </c>
      <c r="B21" s="28"/>
      <c r="C21" s="46"/>
      <c r="D21" s="46"/>
    </row>
    <row r="22" spans="1:4">
      <c r="A22" s="42" t="s">
        <v>250</v>
      </c>
      <c r="B22" s="28">
        <f>C26</f>
        <v>2891548</v>
      </c>
      <c r="C22" s="46">
        <v>2966670</v>
      </c>
      <c r="D22" s="49">
        <v>2930006</v>
      </c>
    </row>
    <row r="23" spans="1:4">
      <c r="A23" s="42" t="s">
        <v>251</v>
      </c>
      <c r="B23" s="28">
        <f>B9-C9</f>
        <v>300000</v>
      </c>
      <c r="C23" s="46"/>
      <c r="D23" s="46"/>
    </row>
    <row r="24" spans="1:4">
      <c r="A24" s="42" t="s">
        <v>210</v>
      </c>
      <c r="B24" s="28">
        <f>-(Bogf18_19!E156)</f>
        <v>-83086.990000000005</v>
      </c>
      <c r="C24" s="46">
        <v>-159610</v>
      </c>
      <c r="D24" s="46">
        <v>-126176</v>
      </c>
    </row>
    <row r="25" spans="1:4">
      <c r="A25" s="42" t="s">
        <v>252</v>
      </c>
      <c r="B25" s="28">
        <f>Resopgør18_19!B42</f>
        <v>34261.310000000012</v>
      </c>
      <c r="C25" s="46">
        <v>84488</v>
      </c>
      <c r="D25" s="46">
        <v>162840</v>
      </c>
    </row>
    <row r="26" spans="1:4">
      <c r="A26" s="42" t="s">
        <v>253</v>
      </c>
      <c r="B26" s="50">
        <f>B23+B22+B24+B25</f>
        <v>3142722.32</v>
      </c>
      <c r="C26" s="50">
        <f>C22+C24+C25</f>
        <v>2891548</v>
      </c>
      <c r="D26" s="50">
        <f>D22+D24+D25</f>
        <v>2966670</v>
      </c>
    </row>
    <row r="27" spans="1:4">
      <c r="A27" s="42"/>
      <c r="B27" s="28"/>
      <c r="C27" s="46"/>
      <c r="D27" s="46"/>
    </row>
    <row r="28" spans="1:4">
      <c r="A28" s="41" t="s">
        <v>254</v>
      </c>
      <c r="B28" s="28"/>
      <c r="C28" s="46"/>
      <c r="D28" s="46"/>
    </row>
    <row r="29" spans="1:4">
      <c r="A29" s="42" t="s">
        <v>255</v>
      </c>
      <c r="B29" s="28">
        <v>0</v>
      </c>
      <c r="C29" s="46">
        <v>0</v>
      </c>
      <c r="D29" s="46">
        <v>0</v>
      </c>
    </row>
    <row r="30" spans="1:4">
      <c r="A30" s="42" t="s">
        <v>256</v>
      </c>
      <c r="B30" s="28">
        <v>0</v>
      </c>
      <c r="C30" s="46">
        <v>0</v>
      </c>
      <c r="D30" s="46">
        <v>0</v>
      </c>
    </row>
    <row r="31" spans="1:4">
      <c r="A31" s="42" t="s">
        <v>257</v>
      </c>
      <c r="B31" s="28"/>
      <c r="C31" s="46">
        <v>0</v>
      </c>
      <c r="D31" s="46">
        <v>1800</v>
      </c>
    </row>
    <row r="32" spans="1:4">
      <c r="A32" s="48" t="s">
        <v>258</v>
      </c>
      <c r="B32" s="28"/>
      <c r="C32" s="49">
        <v>0</v>
      </c>
      <c r="D32" s="49">
        <v>0</v>
      </c>
    </row>
    <row r="33" spans="1:9">
      <c r="A33" s="42" t="s">
        <v>259</v>
      </c>
      <c r="B33" s="50">
        <f>B29+B30+B31+B32</f>
        <v>0</v>
      </c>
      <c r="C33" s="50">
        <v>0</v>
      </c>
      <c r="D33" s="50">
        <v>1800</v>
      </c>
    </row>
    <row r="34" spans="1:9">
      <c r="A34" s="42"/>
      <c r="B34" s="28"/>
      <c r="C34" s="46"/>
      <c r="D34" s="46"/>
    </row>
    <row r="35" spans="1:9">
      <c r="A35" s="42" t="s">
        <v>260</v>
      </c>
      <c r="B35" s="28">
        <v>302414</v>
      </c>
      <c r="C35" s="46">
        <v>302414</v>
      </c>
      <c r="D35" s="49">
        <v>302414</v>
      </c>
    </row>
    <row r="36" spans="1:9">
      <c r="A36" s="42"/>
      <c r="B36" s="28"/>
      <c r="C36" s="46"/>
      <c r="D36" s="46"/>
    </row>
    <row r="37" spans="1:9">
      <c r="A37" s="42" t="s">
        <v>261</v>
      </c>
      <c r="B37" s="28">
        <f>C39</f>
        <v>150000</v>
      </c>
      <c r="C37" s="46">
        <f>D39</f>
        <v>150000</v>
      </c>
      <c r="D37" s="46">
        <v>100000</v>
      </c>
    </row>
    <row r="38" spans="1:9">
      <c r="A38" s="42" t="s">
        <v>262</v>
      </c>
      <c r="B38" s="28">
        <v>0</v>
      </c>
      <c r="C38" s="46">
        <v>0</v>
      </c>
      <c r="D38" s="46">
        <v>50000</v>
      </c>
    </row>
    <row r="39" spans="1:9">
      <c r="A39" s="42" t="s">
        <v>263</v>
      </c>
      <c r="B39" s="50">
        <f>B37+B38</f>
        <v>150000</v>
      </c>
      <c r="C39" s="50">
        <f>C37+C38</f>
        <v>150000</v>
      </c>
      <c r="D39" s="50">
        <f>D37+D38</f>
        <v>150000</v>
      </c>
    </row>
    <row r="40" spans="1:9">
      <c r="A40" s="42"/>
      <c r="B40" s="28"/>
      <c r="C40" s="46"/>
      <c r="D40" s="46"/>
      <c r="I40" s="16"/>
    </row>
    <row r="41" spans="1:9">
      <c r="A41" s="41" t="s">
        <v>264</v>
      </c>
      <c r="B41" s="51">
        <f>B26+B33+B35+B39</f>
        <v>3595136.32</v>
      </c>
      <c r="C41" s="51">
        <f>C26+C33+C35+C39</f>
        <v>3343962</v>
      </c>
      <c r="D41" s="51">
        <f>D26+D33+D35+D39</f>
        <v>3420884</v>
      </c>
      <c r="I41" s="16"/>
    </row>
    <row r="42" spans="1:9">
      <c r="A42" s="41"/>
      <c r="B42" s="28"/>
    </row>
    <row r="43" spans="1:9">
      <c r="A43" s="41"/>
      <c r="B43" s="28"/>
      <c r="I43" s="16"/>
    </row>
    <row r="44" spans="1:9">
      <c r="A44" s="42"/>
    </row>
    <row r="45" spans="1:9">
      <c r="A45" s="42" t="s">
        <v>265</v>
      </c>
      <c r="D45" s="46" t="s">
        <v>266</v>
      </c>
    </row>
    <row r="46" spans="1:9">
      <c r="A46" s="42"/>
      <c r="D46" s="46" t="s">
        <v>267</v>
      </c>
    </row>
    <row r="47" spans="1:9">
      <c r="A47" s="42"/>
      <c r="D47" s="46" t="s">
        <v>268</v>
      </c>
    </row>
    <row r="48" spans="1:9">
      <c r="A48" s="42"/>
      <c r="D48" s="46"/>
    </row>
    <row r="49" spans="1:4">
      <c r="A49" s="42" t="s">
        <v>269</v>
      </c>
      <c r="D49" s="46" t="s">
        <v>270</v>
      </c>
    </row>
    <row r="50" spans="1:4">
      <c r="A50" s="42" t="s">
        <v>271</v>
      </c>
      <c r="D50" s="46" t="s">
        <v>272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61"/>
  <sheetViews>
    <sheetView zoomScale="91" zoomScaleNormal="91" workbookViewId="0">
      <pane xSplit="4" ySplit="2" topLeftCell="E141" activePane="bottomRight" state="frozen"/>
      <selection pane="topRight" activeCell="E1" sqref="E1"/>
      <selection pane="bottomLeft" activeCell="A141" sqref="A141"/>
      <selection pane="bottomRight" activeCell="B153" sqref="B153"/>
    </sheetView>
  </sheetViews>
  <sheetFormatPr defaultColWidth="8.5" defaultRowHeight="11.25"/>
  <cols>
    <col min="1" max="1" width="9.875" customWidth="1"/>
    <col min="2" max="2" width="41.375" customWidth="1"/>
    <col min="3" max="3" width="10.5" customWidth="1"/>
    <col min="4" max="4" width="11.75" style="4" customWidth="1"/>
    <col min="5" max="5" width="13.125" style="4" customWidth="1"/>
    <col min="6" max="6" width="11.75" style="4" customWidth="1"/>
    <col min="7" max="7" width="10.5" style="4" customWidth="1"/>
    <col min="8" max="8" width="1.875" style="4" customWidth="1"/>
    <col min="9" max="9" width="11.75" style="4" customWidth="1"/>
    <col min="10" max="10" width="13.375" style="4" customWidth="1"/>
    <col min="11" max="11" width="9.375" style="4" customWidth="1"/>
    <col min="12" max="12" width="3.125" style="4" customWidth="1"/>
    <col min="13" max="13" width="10.5" style="4" customWidth="1"/>
    <col min="14" max="14" width="12.5" style="4" customWidth="1"/>
    <col min="15" max="15" width="10.875" style="4" customWidth="1"/>
    <col min="16" max="16" width="10.5" style="4" customWidth="1"/>
    <col min="17" max="17" width="2.125" style="4" customWidth="1"/>
    <col min="18" max="18" width="12.125" style="4" customWidth="1"/>
    <col min="19" max="19" width="11.125" style="4" customWidth="1"/>
    <col min="20" max="20" width="4" style="4" customWidth="1"/>
    <col min="21" max="21" width="13.875" style="4" customWidth="1"/>
    <col min="22" max="22" width="7.125" style="4" customWidth="1"/>
    <col min="23" max="24" width="8.75" style="4" customWidth="1"/>
  </cols>
  <sheetData>
    <row r="1" spans="1:22" s="54" customFormat="1">
      <c r="A1" s="52"/>
      <c r="B1" s="52"/>
      <c r="C1" s="53"/>
      <c r="D1" s="52"/>
      <c r="E1" s="2" t="s">
        <v>0</v>
      </c>
      <c r="F1" s="2"/>
      <c r="G1" s="2"/>
      <c r="H1" s="52"/>
      <c r="I1" s="2" t="s">
        <v>1</v>
      </c>
      <c r="J1" s="2"/>
      <c r="K1" s="2"/>
      <c r="L1" s="52"/>
      <c r="M1" s="2" t="s">
        <v>2</v>
      </c>
      <c r="N1" s="2"/>
      <c r="O1" s="2"/>
      <c r="P1" s="2"/>
      <c r="Q1" s="52"/>
      <c r="R1" s="52" t="s">
        <v>3</v>
      </c>
      <c r="S1" s="52"/>
      <c r="T1" s="52"/>
      <c r="U1" s="2" t="s">
        <v>4</v>
      </c>
      <c r="V1" s="2"/>
    </row>
    <row r="2" spans="1:22" s="56" customFormat="1" ht="22.5">
      <c r="A2" s="55" t="s">
        <v>5</v>
      </c>
      <c r="B2" s="56" t="s">
        <v>6</v>
      </c>
      <c r="C2" s="57" t="s">
        <v>7</v>
      </c>
      <c r="D2" s="56" t="s">
        <v>8</v>
      </c>
      <c r="E2" s="56" t="s">
        <v>9</v>
      </c>
      <c r="F2" s="56" t="s">
        <v>10</v>
      </c>
      <c r="G2" s="56" t="s">
        <v>11</v>
      </c>
      <c r="I2" s="56" t="s">
        <v>12</v>
      </c>
      <c r="J2" s="56" t="s">
        <v>13</v>
      </c>
      <c r="K2" s="56" t="s">
        <v>14</v>
      </c>
      <c r="M2" s="56" t="s">
        <v>15</v>
      </c>
      <c r="N2" s="56" t="s">
        <v>16</v>
      </c>
      <c r="O2" s="56" t="s">
        <v>17</v>
      </c>
      <c r="P2" s="56" t="s">
        <v>18</v>
      </c>
      <c r="R2" s="56" t="s">
        <v>19</v>
      </c>
      <c r="S2" s="56" t="s">
        <v>20</v>
      </c>
      <c r="U2" s="56" t="s">
        <v>21</v>
      </c>
      <c r="V2" s="56" t="s">
        <v>22</v>
      </c>
    </row>
    <row r="3" spans="1:22" s="4" customFormat="1"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2">
      <c r="A4" t="s">
        <v>273</v>
      </c>
      <c r="B4" t="s">
        <v>24</v>
      </c>
      <c r="D4" s="4">
        <v>252916.66</v>
      </c>
    </row>
    <row r="5" spans="1:22">
      <c r="A5" t="s">
        <v>273</v>
      </c>
      <c r="B5" t="s">
        <v>25</v>
      </c>
      <c r="C5" t="s">
        <v>26</v>
      </c>
      <c r="D5" s="4">
        <v>-36929</v>
      </c>
      <c r="I5" s="4">
        <v>36929</v>
      </c>
    </row>
    <row r="6" spans="1:22">
      <c r="A6" t="s">
        <v>273</v>
      </c>
      <c r="B6" t="s">
        <v>27</v>
      </c>
      <c r="C6" t="s">
        <v>26</v>
      </c>
      <c r="D6" s="4">
        <v>45000</v>
      </c>
      <c r="E6" s="4">
        <v>-30000</v>
      </c>
      <c r="F6" s="4">
        <v>-12000</v>
      </c>
      <c r="G6" s="4">
        <v>-3000</v>
      </c>
    </row>
    <row r="7" spans="1:22">
      <c r="A7" t="s">
        <v>274</v>
      </c>
      <c r="B7" t="s">
        <v>275</v>
      </c>
      <c r="C7">
        <v>1</v>
      </c>
      <c r="D7" s="4">
        <v>-248.97</v>
      </c>
      <c r="N7" s="4">
        <v>248.97</v>
      </c>
    </row>
    <row r="8" spans="1:22">
      <c r="A8" t="s">
        <v>276</v>
      </c>
      <c r="B8" t="s">
        <v>277</v>
      </c>
      <c r="C8">
        <v>2</v>
      </c>
      <c r="D8" s="4">
        <v>-1500</v>
      </c>
      <c r="E8" s="4">
        <v>1000</v>
      </c>
      <c r="F8" s="4">
        <v>400</v>
      </c>
      <c r="G8" s="4">
        <v>100</v>
      </c>
    </row>
    <row r="9" spans="1:22">
      <c r="A9" t="s">
        <v>276</v>
      </c>
      <c r="B9" t="s">
        <v>278</v>
      </c>
      <c r="C9">
        <v>3</v>
      </c>
      <c r="D9" s="4">
        <v>-3509.38</v>
      </c>
      <c r="O9" s="4">
        <v>3509.38</v>
      </c>
    </row>
    <row r="10" spans="1:22">
      <c r="A10" t="s">
        <v>279</v>
      </c>
      <c r="B10" t="s">
        <v>280</v>
      </c>
      <c r="D10" s="4">
        <v>1500</v>
      </c>
      <c r="E10" s="4">
        <v>-1000</v>
      </c>
      <c r="F10" s="4">
        <v>-400</v>
      </c>
      <c r="G10" s="4">
        <v>-100</v>
      </c>
    </row>
    <row r="11" spans="1:22">
      <c r="A11" t="s">
        <v>281</v>
      </c>
      <c r="B11" t="s">
        <v>282</v>
      </c>
      <c r="C11">
        <v>4</v>
      </c>
      <c r="D11" s="4">
        <v>-57.95</v>
      </c>
      <c r="P11" s="4">
        <v>57.95</v>
      </c>
    </row>
    <row r="12" spans="1:22">
      <c r="A12" t="s">
        <v>281</v>
      </c>
      <c r="B12" t="s">
        <v>283</v>
      </c>
      <c r="C12">
        <v>5</v>
      </c>
      <c r="D12" s="4">
        <v>-1650</v>
      </c>
      <c r="P12" s="4">
        <v>1650</v>
      </c>
    </row>
    <row r="13" spans="1:22">
      <c r="A13" t="s">
        <v>281</v>
      </c>
      <c r="B13" t="s">
        <v>284</v>
      </c>
      <c r="C13">
        <v>6</v>
      </c>
      <c r="D13" s="4">
        <v>-600.65</v>
      </c>
      <c r="P13" s="4">
        <v>600.65</v>
      </c>
    </row>
    <row r="14" spans="1:22">
      <c r="A14" t="s">
        <v>281</v>
      </c>
      <c r="B14" t="s">
        <v>285</v>
      </c>
      <c r="C14">
        <v>7</v>
      </c>
      <c r="D14" s="4">
        <v>-3770</v>
      </c>
      <c r="P14" s="4">
        <v>3770</v>
      </c>
    </row>
    <row r="15" spans="1:22">
      <c r="A15" t="s">
        <v>281</v>
      </c>
      <c r="B15" t="s">
        <v>286</v>
      </c>
      <c r="C15">
        <v>8</v>
      </c>
      <c r="D15" s="4">
        <v>-699</v>
      </c>
      <c r="M15" s="4">
        <v>699</v>
      </c>
    </row>
    <row r="16" spans="1:22">
      <c r="A16" t="s">
        <v>281</v>
      </c>
      <c r="B16" t="s">
        <v>287</v>
      </c>
      <c r="C16">
        <v>9</v>
      </c>
      <c r="D16" s="4">
        <v>-3209.4</v>
      </c>
      <c r="S16" s="4">
        <v>3209.4</v>
      </c>
    </row>
    <row r="17" spans="1:21">
      <c r="A17" t="s">
        <v>288</v>
      </c>
      <c r="B17" t="s">
        <v>25</v>
      </c>
      <c r="C17" t="s">
        <v>26</v>
      </c>
      <c r="D17" s="4">
        <v>-36929</v>
      </c>
      <c r="I17" s="4">
        <v>36929</v>
      </c>
    </row>
    <row r="18" spans="1:21">
      <c r="A18" t="s">
        <v>288</v>
      </c>
      <c r="B18" t="s">
        <v>27</v>
      </c>
      <c r="C18" t="s">
        <v>26</v>
      </c>
      <c r="D18" s="4">
        <v>42000</v>
      </c>
      <c r="E18" s="4">
        <v>-28000</v>
      </c>
      <c r="F18" s="4">
        <v>-11200</v>
      </c>
      <c r="G18" s="4">
        <v>-2800</v>
      </c>
    </row>
    <row r="19" spans="1:21">
      <c r="A19" t="s">
        <v>289</v>
      </c>
      <c r="B19" t="s">
        <v>290</v>
      </c>
      <c r="C19">
        <v>10</v>
      </c>
      <c r="D19" s="4">
        <v>-253.17</v>
      </c>
      <c r="N19" s="4">
        <v>253.17</v>
      </c>
    </row>
    <row r="20" spans="1:21">
      <c r="A20" t="s">
        <v>291</v>
      </c>
      <c r="B20" t="s">
        <v>292</v>
      </c>
      <c r="C20">
        <v>11</v>
      </c>
      <c r="D20" s="4">
        <v>-2000</v>
      </c>
      <c r="P20" s="4">
        <v>2000</v>
      </c>
    </row>
    <row r="21" spans="1:21">
      <c r="A21" t="s">
        <v>291</v>
      </c>
      <c r="B21" t="s">
        <v>293</v>
      </c>
      <c r="C21">
        <v>12</v>
      </c>
      <c r="D21" s="4">
        <v>-180</v>
      </c>
      <c r="M21" s="4">
        <v>180</v>
      </c>
    </row>
    <row r="22" spans="1:21">
      <c r="A22" t="s">
        <v>294</v>
      </c>
      <c r="B22" t="s">
        <v>295</v>
      </c>
      <c r="D22" s="4">
        <v>1500</v>
      </c>
      <c r="E22" s="4">
        <v>-1000</v>
      </c>
      <c r="F22" s="4">
        <v>-400</v>
      </c>
      <c r="G22" s="4">
        <v>-100</v>
      </c>
    </row>
    <row r="23" spans="1:21">
      <c r="A23" t="s">
        <v>296</v>
      </c>
      <c r="B23" t="s">
        <v>297</v>
      </c>
      <c r="D23" s="4">
        <v>1500</v>
      </c>
      <c r="E23" s="4">
        <v>-1000</v>
      </c>
      <c r="F23" s="4">
        <v>-400</v>
      </c>
      <c r="G23" s="4">
        <v>-100</v>
      </c>
    </row>
    <row r="24" spans="1:21">
      <c r="A24" t="s">
        <v>298</v>
      </c>
      <c r="B24" t="s">
        <v>65</v>
      </c>
      <c r="C24" t="s">
        <v>299</v>
      </c>
      <c r="D24" s="4">
        <v>-250</v>
      </c>
      <c r="U24" s="4">
        <v>250</v>
      </c>
    </row>
    <row r="25" spans="1:21">
      <c r="A25" t="s">
        <v>298</v>
      </c>
      <c r="B25" t="s">
        <v>97</v>
      </c>
      <c r="C25" t="s">
        <v>299</v>
      </c>
      <c r="D25" s="4">
        <v>-300</v>
      </c>
      <c r="U25" s="4">
        <v>300</v>
      </c>
    </row>
    <row r="26" spans="1:21">
      <c r="A26" t="s">
        <v>298</v>
      </c>
      <c r="B26" t="s">
        <v>98</v>
      </c>
      <c r="C26" t="s">
        <v>299</v>
      </c>
      <c r="D26" s="4">
        <v>-75</v>
      </c>
      <c r="U26" s="4">
        <v>75</v>
      </c>
    </row>
    <row r="27" spans="1:21">
      <c r="A27" t="s">
        <v>298</v>
      </c>
      <c r="B27" t="s">
        <v>67</v>
      </c>
      <c r="C27" t="s">
        <v>299</v>
      </c>
      <c r="D27" s="4">
        <v>-257.38</v>
      </c>
      <c r="U27" s="4">
        <v>257.38</v>
      </c>
    </row>
    <row r="28" spans="1:21">
      <c r="A28" t="s">
        <v>300</v>
      </c>
      <c r="B28" t="s">
        <v>69</v>
      </c>
      <c r="D28" s="4">
        <v>-1000</v>
      </c>
      <c r="K28" s="4">
        <v>1000</v>
      </c>
    </row>
    <row r="29" spans="1:21">
      <c r="A29" t="s">
        <v>300</v>
      </c>
      <c r="B29" t="s">
        <v>25</v>
      </c>
      <c r="C29" t="s">
        <v>26</v>
      </c>
      <c r="D29" s="4">
        <v>-36929</v>
      </c>
      <c r="I29" s="4">
        <v>36929</v>
      </c>
    </row>
    <row r="30" spans="1:21">
      <c r="A30" t="s">
        <v>300</v>
      </c>
      <c r="B30" t="s">
        <v>27</v>
      </c>
      <c r="C30" t="s">
        <v>26</v>
      </c>
      <c r="D30" s="4">
        <v>45000</v>
      </c>
      <c r="E30" s="4">
        <v>-30000</v>
      </c>
      <c r="F30" s="4">
        <v>-12000</v>
      </c>
      <c r="G30" s="4">
        <v>-3000</v>
      </c>
    </row>
    <row r="31" spans="1:21">
      <c r="A31" t="s">
        <v>301</v>
      </c>
      <c r="B31" t="s">
        <v>302</v>
      </c>
      <c r="C31">
        <v>13</v>
      </c>
      <c r="D31" s="4">
        <v>-249.47</v>
      </c>
      <c r="N31" s="4">
        <v>249.47</v>
      </c>
    </row>
    <row r="32" spans="1:21">
      <c r="A32" t="s">
        <v>301</v>
      </c>
      <c r="B32" t="s">
        <v>303</v>
      </c>
      <c r="C32">
        <v>14</v>
      </c>
      <c r="D32" s="4">
        <v>-3806.25</v>
      </c>
      <c r="O32" s="4">
        <v>3806.25</v>
      </c>
    </row>
    <row r="33" spans="1:21">
      <c r="A33" t="s">
        <v>304</v>
      </c>
      <c r="B33" t="s">
        <v>160</v>
      </c>
      <c r="C33" t="s">
        <v>26</v>
      </c>
      <c r="D33" s="4">
        <v>-475.23</v>
      </c>
      <c r="K33" s="4">
        <v>475.23</v>
      </c>
    </row>
    <row r="34" spans="1:21">
      <c r="A34" t="s">
        <v>304</v>
      </c>
      <c r="B34" t="s">
        <v>160</v>
      </c>
      <c r="C34" t="s">
        <v>26</v>
      </c>
      <c r="D34" s="4">
        <v>-922.66</v>
      </c>
      <c r="K34" s="4">
        <v>922.66</v>
      </c>
    </row>
    <row r="35" spans="1:21">
      <c r="A35" t="s">
        <v>305</v>
      </c>
      <c r="B35" t="s">
        <v>27</v>
      </c>
      <c r="D35" s="4">
        <v>45000</v>
      </c>
      <c r="E35" s="4">
        <v>-30000</v>
      </c>
      <c r="F35" s="4">
        <v>-12000</v>
      </c>
      <c r="G35" s="4">
        <v>-3000</v>
      </c>
    </row>
    <row r="36" spans="1:21">
      <c r="A36" t="s">
        <v>306</v>
      </c>
      <c r="B36" t="s">
        <v>307</v>
      </c>
      <c r="C36">
        <v>15</v>
      </c>
      <c r="D36" s="4">
        <v>-248.97</v>
      </c>
      <c r="N36" s="4">
        <v>248.97</v>
      </c>
    </row>
    <row r="37" spans="1:21">
      <c r="A37" t="s">
        <v>308</v>
      </c>
      <c r="B37" t="s">
        <v>309</v>
      </c>
      <c r="C37">
        <v>16</v>
      </c>
      <c r="D37" s="4">
        <v>-3512.9</v>
      </c>
      <c r="M37" s="4">
        <v>3512.9</v>
      </c>
    </row>
    <row r="38" spans="1:21">
      <c r="A38" t="s">
        <v>308</v>
      </c>
      <c r="B38" t="s">
        <v>310</v>
      </c>
      <c r="C38">
        <v>17</v>
      </c>
      <c r="D38" s="4">
        <v>-50</v>
      </c>
      <c r="N38" s="4">
        <v>50</v>
      </c>
    </row>
    <row r="39" spans="1:21">
      <c r="A39" t="s">
        <v>311</v>
      </c>
      <c r="B39" t="s">
        <v>312</v>
      </c>
      <c r="C39">
        <v>18</v>
      </c>
      <c r="D39" s="4">
        <v>-4098</v>
      </c>
      <c r="M39" s="4">
        <v>4098</v>
      </c>
    </row>
    <row r="40" spans="1:21">
      <c r="A40" t="s">
        <v>313</v>
      </c>
      <c r="B40" t="s">
        <v>314</v>
      </c>
      <c r="C40">
        <v>19</v>
      </c>
      <c r="D40" s="4">
        <v>-4000</v>
      </c>
      <c r="M40" s="4">
        <v>4000</v>
      </c>
    </row>
    <row r="41" spans="1:21">
      <c r="A41" t="s">
        <v>315</v>
      </c>
      <c r="B41" t="s">
        <v>27</v>
      </c>
      <c r="C41" t="s">
        <v>26</v>
      </c>
      <c r="D41" s="16">
        <v>45000</v>
      </c>
      <c r="E41" s="4">
        <v>-30000</v>
      </c>
      <c r="F41" s="4">
        <v>-12000</v>
      </c>
      <c r="G41" s="4">
        <v>-3000</v>
      </c>
    </row>
    <row r="42" spans="1:21">
      <c r="A42" t="s">
        <v>316</v>
      </c>
      <c r="B42" t="s">
        <v>317</v>
      </c>
      <c r="C42">
        <v>20</v>
      </c>
      <c r="D42" s="4">
        <v>-248.97</v>
      </c>
      <c r="N42" s="4">
        <v>248.97</v>
      </c>
    </row>
    <row r="43" spans="1:21">
      <c r="A43" t="s">
        <v>318</v>
      </c>
      <c r="B43" t="s">
        <v>319</v>
      </c>
      <c r="C43">
        <v>21</v>
      </c>
      <c r="D43" s="4">
        <v>-4000</v>
      </c>
      <c r="M43" s="4">
        <v>4000</v>
      </c>
    </row>
    <row r="44" spans="1:21">
      <c r="A44" t="s">
        <v>320</v>
      </c>
      <c r="B44" t="s">
        <v>321</v>
      </c>
      <c r="C44">
        <v>22</v>
      </c>
      <c r="D44" s="4">
        <v>-4103.13</v>
      </c>
      <c r="O44" s="4">
        <v>4103.13</v>
      </c>
    </row>
    <row r="45" spans="1:21">
      <c r="A45" t="s">
        <v>320</v>
      </c>
      <c r="B45" t="s">
        <v>322</v>
      </c>
      <c r="C45">
        <v>23</v>
      </c>
      <c r="D45" s="4">
        <v>-1000</v>
      </c>
      <c r="M45" s="4">
        <v>1000</v>
      </c>
    </row>
    <row r="46" spans="1:21">
      <c r="A46" t="s">
        <v>320</v>
      </c>
      <c r="B46" t="s">
        <v>322</v>
      </c>
      <c r="C46">
        <v>24</v>
      </c>
      <c r="D46" s="4">
        <v>-1000</v>
      </c>
      <c r="M46" s="4">
        <v>1000</v>
      </c>
    </row>
    <row r="47" spans="1:21">
      <c r="A47" t="s">
        <v>323</v>
      </c>
      <c r="B47" t="s">
        <v>65</v>
      </c>
      <c r="C47" t="s">
        <v>324</v>
      </c>
      <c r="D47" s="4">
        <v>-250</v>
      </c>
      <c r="U47" s="4">
        <v>250</v>
      </c>
    </row>
    <row r="48" spans="1:21">
      <c r="A48" t="s">
        <v>323</v>
      </c>
      <c r="B48" t="s">
        <v>98</v>
      </c>
      <c r="C48" t="s">
        <v>324</v>
      </c>
      <c r="D48" s="4">
        <v>-75</v>
      </c>
      <c r="U48" s="4">
        <v>75</v>
      </c>
    </row>
    <row r="49" spans="1:21">
      <c r="A49" t="s">
        <v>323</v>
      </c>
      <c r="B49" t="s">
        <v>97</v>
      </c>
      <c r="C49" t="s">
        <v>324</v>
      </c>
      <c r="D49" s="4">
        <v>-300</v>
      </c>
      <c r="U49" s="4">
        <v>300</v>
      </c>
    </row>
    <row r="50" spans="1:21">
      <c r="A50" t="s">
        <v>325</v>
      </c>
      <c r="B50" t="s">
        <v>67</v>
      </c>
      <c r="C50" t="s">
        <v>324</v>
      </c>
      <c r="D50" s="4">
        <v>-386.15</v>
      </c>
      <c r="U50" s="4">
        <v>386.15</v>
      </c>
    </row>
    <row r="51" spans="1:21">
      <c r="A51" t="s">
        <v>326</v>
      </c>
      <c r="B51" t="s">
        <v>327</v>
      </c>
      <c r="C51" t="s">
        <v>26</v>
      </c>
      <c r="D51" s="4">
        <v>-25312.01</v>
      </c>
      <c r="R51" s="4">
        <v>25312.01</v>
      </c>
    </row>
    <row r="52" spans="1:21">
      <c r="A52" t="s">
        <v>326</v>
      </c>
      <c r="B52" t="s">
        <v>25</v>
      </c>
      <c r="C52" t="s">
        <v>26</v>
      </c>
      <c r="D52" s="4">
        <v>-15716.94</v>
      </c>
      <c r="I52" s="4">
        <v>15716.94</v>
      </c>
    </row>
    <row r="53" spans="1:21">
      <c r="A53" t="s">
        <v>326</v>
      </c>
      <c r="B53" t="s">
        <v>27</v>
      </c>
      <c r="C53" t="s">
        <v>26</v>
      </c>
      <c r="D53" s="4">
        <v>45000</v>
      </c>
      <c r="E53" s="4">
        <v>-30000</v>
      </c>
      <c r="F53" s="4">
        <v>-12000</v>
      </c>
      <c r="G53" s="4">
        <v>-3000</v>
      </c>
    </row>
    <row r="54" spans="1:21">
      <c r="A54" t="s">
        <v>326</v>
      </c>
      <c r="B54" t="s">
        <v>160</v>
      </c>
      <c r="C54" t="s">
        <v>26</v>
      </c>
      <c r="D54" s="4">
        <v>-657.22</v>
      </c>
      <c r="K54" s="4">
        <v>657.22</v>
      </c>
    </row>
    <row r="55" spans="1:21">
      <c r="A55" t="s">
        <v>326</v>
      </c>
      <c r="B55" t="s">
        <v>160</v>
      </c>
      <c r="C55" t="s">
        <v>26</v>
      </c>
      <c r="D55" s="4">
        <v>-796.72</v>
      </c>
      <c r="K55" s="4">
        <v>796.72</v>
      </c>
    </row>
    <row r="56" spans="1:21">
      <c r="A56" t="s">
        <v>328</v>
      </c>
      <c r="B56" t="s">
        <v>106</v>
      </c>
      <c r="C56" t="s">
        <v>26</v>
      </c>
      <c r="D56" s="4">
        <v>-11925.02</v>
      </c>
      <c r="R56" s="4">
        <v>11925.02</v>
      </c>
    </row>
    <row r="57" spans="1:21">
      <c r="A57" t="s">
        <v>329</v>
      </c>
      <c r="B57" t="s">
        <v>330</v>
      </c>
      <c r="C57">
        <v>25</v>
      </c>
      <c r="D57" s="4">
        <v>-248.97</v>
      </c>
      <c r="N57" s="4">
        <v>248.97</v>
      </c>
    </row>
    <row r="58" spans="1:21">
      <c r="A58" t="s">
        <v>331</v>
      </c>
      <c r="B58" t="s">
        <v>25</v>
      </c>
      <c r="C58" t="s">
        <v>26</v>
      </c>
      <c r="D58" s="4">
        <v>-36929</v>
      </c>
      <c r="I58" s="4">
        <v>36929</v>
      </c>
    </row>
    <row r="59" spans="1:21">
      <c r="A59" t="s">
        <v>331</v>
      </c>
      <c r="B59" t="s">
        <v>27</v>
      </c>
      <c r="C59" t="s">
        <v>26</v>
      </c>
      <c r="D59" s="4">
        <v>45000</v>
      </c>
      <c r="E59" s="4">
        <v>-30000</v>
      </c>
      <c r="F59" s="4">
        <v>-12000</v>
      </c>
      <c r="G59" s="4">
        <v>-3000</v>
      </c>
    </row>
    <row r="60" spans="1:21">
      <c r="A60" t="s">
        <v>332</v>
      </c>
      <c r="B60" t="s">
        <v>333</v>
      </c>
      <c r="C60">
        <v>26</v>
      </c>
      <c r="D60" s="4">
        <v>-248.97</v>
      </c>
      <c r="N60" s="4">
        <v>248.97</v>
      </c>
    </row>
    <row r="61" spans="1:21">
      <c r="A61" t="s">
        <v>334</v>
      </c>
      <c r="B61" t="s">
        <v>335</v>
      </c>
      <c r="C61">
        <v>27</v>
      </c>
      <c r="D61" s="4">
        <v>-1179.5</v>
      </c>
      <c r="P61" s="4">
        <v>1179.5</v>
      </c>
    </row>
    <row r="62" spans="1:21">
      <c r="A62" t="s">
        <v>334</v>
      </c>
      <c r="B62" s="17" t="s">
        <v>336</v>
      </c>
      <c r="C62">
        <v>28</v>
      </c>
      <c r="D62" s="4">
        <v>-12723</v>
      </c>
      <c r="E62" s="16"/>
      <c r="J62" s="4">
        <v>12723</v>
      </c>
    </row>
    <row r="63" spans="1:21">
      <c r="A63" t="s">
        <v>334</v>
      </c>
      <c r="B63" t="s">
        <v>337</v>
      </c>
      <c r="C63">
        <v>28</v>
      </c>
      <c r="D63" s="4">
        <v>-24595</v>
      </c>
      <c r="E63" s="16"/>
      <c r="J63" s="4">
        <v>24595</v>
      </c>
    </row>
    <row r="64" spans="1:21">
      <c r="A64" t="s">
        <v>334</v>
      </c>
      <c r="B64" s="58" t="s">
        <v>338</v>
      </c>
      <c r="C64">
        <v>28</v>
      </c>
      <c r="D64" s="4">
        <v>12723</v>
      </c>
      <c r="E64" s="16"/>
      <c r="J64" s="4">
        <v>-12723</v>
      </c>
    </row>
    <row r="65" spans="1:16">
      <c r="A65" t="s">
        <v>339</v>
      </c>
      <c r="B65" t="s">
        <v>340</v>
      </c>
      <c r="C65">
        <v>29</v>
      </c>
      <c r="D65" s="4">
        <v>-11307</v>
      </c>
      <c r="E65" s="16"/>
      <c r="J65" s="4">
        <v>11307</v>
      </c>
    </row>
    <row r="66" spans="1:16">
      <c r="A66" t="s">
        <v>341</v>
      </c>
      <c r="B66" t="s">
        <v>342</v>
      </c>
      <c r="C66">
        <v>30</v>
      </c>
      <c r="D66" s="4">
        <v>-1125</v>
      </c>
      <c r="E66" s="16"/>
      <c r="P66" s="4">
        <v>1125</v>
      </c>
    </row>
    <row r="67" spans="1:16">
      <c r="A67" t="s">
        <v>343</v>
      </c>
      <c r="B67" t="s">
        <v>344</v>
      </c>
      <c r="C67">
        <v>31</v>
      </c>
      <c r="D67" s="4">
        <v>-399</v>
      </c>
      <c r="E67" s="16"/>
      <c r="M67" s="4">
        <v>399</v>
      </c>
    </row>
    <row r="68" spans="1:16">
      <c r="A68" t="s">
        <v>343</v>
      </c>
      <c r="B68" t="s">
        <v>345</v>
      </c>
      <c r="C68" t="s">
        <v>324</v>
      </c>
      <c r="D68" s="4">
        <v>-171</v>
      </c>
      <c r="E68" s="4">
        <v>171</v>
      </c>
    </row>
    <row r="69" spans="1:16">
      <c r="A69" t="s">
        <v>343</v>
      </c>
      <c r="B69" t="s">
        <v>346</v>
      </c>
      <c r="C69" t="s">
        <v>324</v>
      </c>
      <c r="D69" s="4">
        <v>-2515</v>
      </c>
      <c r="E69" s="4">
        <v>2515</v>
      </c>
    </row>
    <row r="70" spans="1:16">
      <c r="A70" t="s">
        <v>343</v>
      </c>
      <c r="B70" t="s">
        <v>347</v>
      </c>
      <c r="C70" t="s">
        <v>324</v>
      </c>
      <c r="D70" s="4">
        <v>-3938</v>
      </c>
      <c r="E70" s="4">
        <v>3938</v>
      </c>
    </row>
    <row r="71" spans="1:16">
      <c r="A71" t="s">
        <v>343</v>
      </c>
      <c r="B71" t="s">
        <v>348</v>
      </c>
      <c r="C71" t="s">
        <v>324</v>
      </c>
      <c r="D71" s="4">
        <v>-3042</v>
      </c>
      <c r="E71" s="4">
        <v>3042</v>
      </c>
    </row>
    <row r="72" spans="1:16">
      <c r="A72" t="s">
        <v>343</v>
      </c>
      <c r="B72" t="s">
        <v>349</v>
      </c>
      <c r="C72" t="s">
        <v>324</v>
      </c>
      <c r="D72" s="4">
        <v>-1125</v>
      </c>
      <c r="E72" s="4">
        <v>1125</v>
      </c>
    </row>
    <row r="73" spans="1:16">
      <c r="A73" t="s">
        <v>343</v>
      </c>
      <c r="B73" t="s">
        <v>350</v>
      </c>
      <c r="C73" t="s">
        <v>324</v>
      </c>
      <c r="D73" s="4">
        <v>-1362</v>
      </c>
      <c r="E73" s="4">
        <v>1362</v>
      </c>
    </row>
    <row r="74" spans="1:16">
      <c r="A74" t="s">
        <v>343</v>
      </c>
      <c r="B74" t="s">
        <v>351</v>
      </c>
      <c r="C74" t="s">
        <v>324</v>
      </c>
      <c r="D74" s="4">
        <v>-2607</v>
      </c>
      <c r="E74" s="4">
        <v>2607</v>
      </c>
    </row>
    <row r="75" spans="1:16">
      <c r="A75" t="s">
        <v>343</v>
      </c>
      <c r="B75" t="s">
        <v>352</v>
      </c>
      <c r="C75" t="s">
        <v>324</v>
      </c>
      <c r="D75" s="4">
        <v>-660</v>
      </c>
      <c r="E75" s="4">
        <v>660</v>
      </c>
    </row>
    <row r="76" spans="1:16">
      <c r="A76" t="s">
        <v>343</v>
      </c>
      <c r="B76" t="s">
        <v>353</v>
      </c>
      <c r="C76" t="s">
        <v>324</v>
      </c>
      <c r="D76" s="4">
        <v>-3589</v>
      </c>
      <c r="E76" s="4">
        <v>3589</v>
      </c>
    </row>
    <row r="77" spans="1:16">
      <c r="A77" t="s">
        <v>343</v>
      </c>
      <c r="B77" t="s">
        <v>354</v>
      </c>
      <c r="C77" t="s">
        <v>324</v>
      </c>
      <c r="D77" s="4">
        <v>-680</v>
      </c>
      <c r="E77" s="4">
        <v>680</v>
      </c>
    </row>
    <row r="78" spans="1:16">
      <c r="A78" t="s">
        <v>343</v>
      </c>
      <c r="B78" t="s">
        <v>129</v>
      </c>
      <c r="C78" t="s">
        <v>324</v>
      </c>
      <c r="D78" s="4">
        <v>-1738</v>
      </c>
      <c r="E78" s="4">
        <v>1738</v>
      </c>
    </row>
    <row r="79" spans="1:16">
      <c r="A79" t="s">
        <v>343</v>
      </c>
      <c r="B79" t="s">
        <v>355</v>
      </c>
      <c r="C79" t="s">
        <v>324</v>
      </c>
      <c r="D79" s="4">
        <v>-2882</v>
      </c>
      <c r="E79" s="4">
        <v>2882</v>
      </c>
    </row>
    <row r="80" spans="1:16">
      <c r="A80" t="s">
        <v>343</v>
      </c>
      <c r="B80" t="s">
        <v>356</v>
      </c>
      <c r="C80" t="s">
        <v>324</v>
      </c>
      <c r="D80" s="4">
        <v>-6052</v>
      </c>
      <c r="E80" s="4">
        <v>6052</v>
      </c>
    </row>
    <row r="81" spans="1:21">
      <c r="A81" t="s">
        <v>343</v>
      </c>
      <c r="B81" t="s">
        <v>357</v>
      </c>
      <c r="C81" t="s">
        <v>324</v>
      </c>
      <c r="D81" s="4">
        <v>-3048</v>
      </c>
      <c r="E81" s="4">
        <v>3048</v>
      </c>
    </row>
    <row r="82" spans="1:21">
      <c r="A82" t="s">
        <v>343</v>
      </c>
      <c r="B82" t="s">
        <v>358</v>
      </c>
      <c r="C82" t="s">
        <v>324</v>
      </c>
      <c r="D82" s="4">
        <v>-2342</v>
      </c>
      <c r="E82" s="4">
        <v>2342</v>
      </c>
    </row>
    <row r="83" spans="1:21">
      <c r="A83" t="s">
        <v>343</v>
      </c>
      <c r="B83" t="s">
        <v>359</v>
      </c>
      <c r="C83" t="s">
        <v>324</v>
      </c>
      <c r="D83" s="4">
        <v>-1238</v>
      </c>
      <c r="E83" s="4">
        <v>1238</v>
      </c>
    </row>
    <row r="84" spans="1:21">
      <c r="A84" t="s">
        <v>343</v>
      </c>
      <c r="B84" t="s">
        <v>360</v>
      </c>
      <c r="C84" t="s">
        <v>324</v>
      </c>
      <c r="D84" s="4">
        <v>-1600</v>
      </c>
      <c r="E84" s="4">
        <v>1600</v>
      </c>
    </row>
    <row r="85" spans="1:21">
      <c r="A85" t="s">
        <v>343</v>
      </c>
      <c r="B85" t="s">
        <v>361</v>
      </c>
      <c r="C85" t="s">
        <v>324</v>
      </c>
      <c r="D85" s="4">
        <v>-4587</v>
      </c>
      <c r="E85" s="4">
        <v>4587</v>
      </c>
    </row>
    <row r="86" spans="1:21">
      <c r="A86" t="s">
        <v>343</v>
      </c>
      <c r="B86" t="s">
        <v>362</v>
      </c>
      <c r="C86" t="s">
        <v>324</v>
      </c>
      <c r="D86" s="4">
        <v>-2976</v>
      </c>
      <c r="E86" s="4">
        <v>2976</v>
      </c>
    </row>
    <row r="87" spans="1:21">
      <c r="A87" t="s">
        <v>343</v>
      </c>
      <c r="B87" t="s">
        <v>363</v>
      </c>
      <c r="C87" t="s">
        <v>324</v>
      </c>
      <c r="D87" s="4">
        <v>-329</v>
      </c>
      <c r="E87" s="4">
        <v>329</v>
      </c>
    </row>
    <row r="88" spans="1:21">
      <c r="A88" t="s">
        <v>343</v>
      </c>
      <c r="B88" t="s">
        <v>364</v>
      </c>
      <c r="C88" t="s">
        <v>324</v>
      </c>
      <c r="D88" s="4">
        <v>-1732</v>
      </c>
      <c r="E88" s="4">
        <v>1732</v>
      </c>
    </row>
    <row r="89" spans="1:21">
      <c r="A89" t="s">
        <v>343</v>
      </c>
      <c r="B89" t="s">
        <v>365</v>
      </c>
      <c r="C89" s="18" t="s">
        <v>366</v>
      </c>
      <c r="D89" s="4">
        <v>-1200</v>
      </c>
      <c r="S89" s="4">
        <v>1200</v>
      </c>
    </row>
    <row r="90" spans="1:21">
      <c r="A90" t="s">
        <v>343</v>
      </c>
      <c r="B90" t="s">
        <v>367</v>
      </c>
      <c r="C90">
        <v>32</v>
      </c>
      <c r="D90" s="4">
        <v>-386.4</v>
      </c>
      <c r="P90" s="4">
        <v>386.4</v>
      </c>
    </row>
    <row r="91" spans="1:21">
      <c r="A91" t="s">
        <v>343</v>
      </c>
      <c r="B91" t="s">
        <v>120</v>
      </c>
      <c r="C91">
        <v>33</v>
      </c>
      <c r="D91" s="4">
        <v>-100</v>
      </c>
      <c r="M91" s="4">
        <v>100</v>
      </c>
    </row>
    <row r="92" spans="1:21">
      <c r="A92" t="s">
        <v>343</v>
      </c>
      <c r="B92" t="s">
        <v>368</v>
      </c>
      <c r="C92">
        <v>33</v>
      </c>
      <c r="D92" s="4">
        <v>-100</v>
      </c>
      <c r="M92" s="4">
        <v>100</v>
      </c>
    </row>
    <row r="93" spans="1:21">
      <c r="A93" t="s">
        <v>369</v>
      </c>
      <c r="B93" t="s">
        <v>25</v>
      </c>
      <c r="C93" t="s">
        <v>26</v>
      </c>
      <c r="D93" s="4">
        <v>-36929</v>
      </c>
      <c r="I93" s="4">
        <v>36929</v>
      </c>
    </row>
    <row r="94" spans="1:21">
      <c r="A94" t="s">
        <v>369</v>
      </c>
      <c r="B94" t="s">
        <v>27</v>
      </c>
      <c r="D94" s="4">
        <v>45000</v>
      </c>
      <c r="E94" s="4">
        <v>-30000</v>
      </c>
      <c r="F94" s="4">
        <v>-12000</v>
      </c>
      <c r="G94" s="4">
        <v>-3000</v>
      </c>
    </row>
    <row r="95" spans="1:21">
      <c r="A95" t="s">
        <v>370</v>
      </c>
      <c r="B95" t="s">
        <v>371</v>
      </c>
      <c r="C95">
        <v>34</v>
      </c>
      <c r="D95" s="4">
        <v>-248.97</v>
      </c>
      <c r="N95" s="4">
        <v>248.97</v>
      </c>
    </row>
    <row r="96" spans="1:21">
      <c r="A96" t="s">
        <v>372</v>
      </c>
      <c r="B96" t="s">
        <v>65</v>
      </c>
      <c r="C96" t="s">
        <v>324</v>
      </c>
      <c r="D96" s="4">
        <v>-250</v>
      </c>
      <c r="U96" s="4">
        <v>250</v>
      </c>
    </row>
    <row r="97" spans="1:21">
      <c r="A97" t="s">
        <v>372</v>
      </c>
      <c r="B97" t="s">
        <v>98</v>
      </c>
      <c r="C97" t="s">
        <v>324</v>
      </c>
      <c r="D97" s="4">
        <v>-75</v>
      </c>
      <c r="U97" s="4">
        <v>75</v>
      </c>
    </row>
    <row r="98" spans="1:21">
      <c r="A98" t="s">
        <v>372</v>
      </c>
      <c r="B98" t="s">
        <v>97</v>
      </c>
      <c r="C98" t="s">
        <v>324</v>
      </c>
      <c r="D98" s="4">
        <v>-300</v>
      </c>
      <c r="U98" s="4">
        <v>300</v>
      </c>
    </row>
    <row r="99" spans="1:21">
      <c r="A99" t="s">
        <v>372</v>
      </c>
      <c r="B99" t="s">
        <v>67</v>
      </c>
      <c r="C99" t="s">
        <v>324</v>
      </c>
      <c r="D99" s="4">
        <v>-521.61</v>
      </c>
      <c r="U99" s="4">
        <v>521.61</v>
      </c>
    </row>
    <row r="100" spans="1:21">
      <c r="A100" t="s">
        <v>373</v>
      </c>
      <c r="B100" t="s">
        <v>69</v>
      </c>
      <c r="C100">
        <v>35</v>
      </c>
      <c r="D100" s="4">
        <v>-1000</v>
      </c>
      <c r="K100" s="4">
        <v>1000</v>
      </c>
    </row>
    <row r="101" spans="1:21">
      <c r="A101" t="s">
        <v>373</v>
      </c>
      <c r="B101" t="s">
        <v>25</v>
      </c>
      <c r="D101" s="4">
        <v>-36929</v>
      </c>
      <c r="I101" s="4">
        <v>36929</v>
      </c>
    </row>
    <row r="102" spans="1:21">
      <c r="A102" t="s">
        <v>373</v>
      </c>
      <c r="B102" t="s">
        <v>374</v>
      </c>
      <c r="D102" s="4">
        <v>60343</v>
      </c>
      <c r="E102" s="4">
        <v>-45343</v>
      </c>
      <c r="F102" s="4">
        <v>-12000</v>
      </c>
      <c r="G102" s="4">
        <v>-3000</v>
      </c>
    </row>
    <row r="103" spans="1:21">
      <c r="B103" s="22" t="s">
        <v>375</v>
      </c>
      <c r="D103" s="4">
        <v>1400</v>
      </c>
      <c r="E103" s="4">
        <v>-1000</v>
      </c>
      <c r="F103" s="4">
        <v>-400</v>
      </c>
    </row>
    <row r="104" spans="1:21">
      <c r="A104" t="s">
        <v>373</v>
      </c>
      <c r="B104" t="s">
        <v>160</v>
      </c>
      <c r="D104" s="4">
        <v>-1116.95</v>
      </c>
      <c r="K104" s="16">
        <v>1116.95</v>
      </c>
    </row>
    <row r="105" spans="1:21">
      <c r="A105" t="s">
        <v>373</v>
      </c>
      <c r="B105" t="s">
        <v>160</v>
      </c>
      <c r="D105" s="4">
        <v>-845.36</v>
      </c>
      <c r="K105" s="4">
        <v>845.36</v>
      </c>
    </row>
    <row r="106" spans="1:21">
      <c r="A106" t="s">
        <v>376</v>
      </c>
      <c r="B106" t="s">
        <v>377</v>
      </c>
      <c r="D106" s="4">
        <v>-249.42</v>
      </c>
      <c r="N106" s="4">
        <v>249.42</v>
      </c>
    </row>
    <row r="107" spans="1:21">
      <c r="A107" t="s">
        <v>378</v>
      </c>
      <c r="B107" t="s">
        <v>379</v>
      </c>
      <c r="C107">
        <v>36</v>
      </c>
      <c r="D107" s="4">
        <v>-449</v>
      </c>
      <c r="M107" s="4">
        <v>449</v>
      </c>
    </row>
    <row r="108" spans="1:21">
      <c r="A108" t="s">
        <v>378</v>
      </c>
      <c r="B108" t="s">
        <v>380</v>
      </c>
      <c r="C108">
        <v>37</v>
      </c>
      <c r="D108" s="4">
        <v>-349</v>
      </c>
      <c r="M108" s="4">
        <v>349</v>
      </c>
    </row>
    <row r="109" spans="1:21">
      <c r="A109" t="s">
        <v>381</v>
      </c>
      <c r="B109" t="s">
        <v>382</v>
      </c>
      <c r="C109">
        <v>38</v>
      </c>
      <c r="D109" s="4">
        <v>-3390.63</v>
      </c>
      <c r="O109" s="4">
        <v>3390.63</v>
      </c>
    </row>
    <row r="110" spans="1:21">
      <c r="A110" t="s">
        <v>383</v>
      </c>
      <c r="B110" t="s">
        <v>384</v>
      </c>
      <c r="C110">
        <v>39</v>
      </c>
      <c r="D110" s="4">
        <v>-3998</v>
      </c>
      <c r="M110" s="4">
        <v>3998</v>
      </c>
    </row>
    <row r="111" spans="1:21">
      <c r="A111" t="s">
        <v>385</v>
      </c>
      <c r="B111" t="s">
        <v>60</v>
      </c>
      <c r="C111" t="s">
        <v>324</v>
      </c>
      <c r="D111" s="4">
        <v>-200</v>
      </c>
      <c r="U111" s="4">
        <v>200</v>
      </c>
    </row>
    <row r="112" spans="1:21">
      <c r="A112" t="s">
        <v>386</v>
      </c>
      <c r="B112" t="s">
        <v>387</v>
      </c>
      <c r="C112" t="s">
        <v>26</v>
      </c>
      <c r="D112" s="4">
        <v>-36929</v>
      </c>
      <c r="I112" s="4">
        <v>36929</v>
      </c>
    </row>
    <row r="113" spans="1:24">
      <c r="A113" t="s">
        <v>386</v>
      </c>
      <c r="B113" t="s">
        <v>27</v>
      </c>
      <c r="D113" s="4">
        <v>45000</v>
      </c>
      <c r="E113" s="4">
        <v>-30000</v>
      </c>
      <c r="F113" s="4">
        <v>-12000</v>
      </c>
      <c r="G113" s="4">
        <v>-3000</v>
      </c>
    </row>
    <row r="114" spans="1:24">
      <c r="A114" t="s">
        <v>388</v>
      </c>
      <c r="B114" t="s">
        <v>389</v>
      </c>
      <c r="C114">
        <v>40</v>
      </c>
      <c r="D114" s="4">
        <v>-248.97</v>
      </c>
      <c r="N114" s="4">
        <v>248.97</v>
      </c>
    </row>
    <row r="115" spans="1:24">
      <c r="A115" t="s">
        <v>390</v>
      </c>
      <c r="B115" t="s">
        <v>391</v>
      </c>
      <c r="C115">
        <v>41</v>
      </c>
      <c r="D115" s="4">
        <v>-3331.25</v>
      </c>
      <c r="O115" s="4">
        <v>3331.25</v>
      </c>
    </row>
    <row r="116" spans="1:24">
      <c r="A116" t="s">
        <v>392</v>
      </c>
      <c r="B116" t="s">
        <v>174</v>
      </c>
      <c r="C116" t="s">
        <v>324</v>
      </c>
      <c r="D116" s="4">
        <v>-200</v>
      </c>
      <c r="U116" s="4">
        <v>200</v>
      </c>
    </row>
    <row r="117" spans="1:24">
      <c r="A117" t="s">
        <v>393</v>
      </c>
      <c r="B117" t="s">
        <v>387</v>
      </c>
      <c r="D117" s="4">
        <v>-36929</v>
      </c>
      <c r="I117" s="4">
        <v>36929</v>
      </c>
    </row>
    <row r="118" spans="1:24">
      <c r="A118" t="s">
        <v>393</v>
      </c>
      <c r="B118" t="s">
        <v>27</v>
      </c>
      <c r="D118" s="4">
        <v>45000</v>
      </c>
      <c r="E118" s="4">
        <v>-30000</v>
      </c>
      <c r="F118" s="4">
        <v>-12000</v>
      </c>
      <c r="G118" s="4">
        <v>-3000</v>
      </c>
    </row>
    <row r="119" spans="1:24">
      <c r="A119" t="s">
        <v>394</v>
      </c>
      <c r="B119" t="s">
        <v>395</v>
      </c>
      <c r="C119">
        <v>42</v>
      </c>
      <c r="D119" s="4">
        <v>-248.97</v>
      </c>
      <c r="N119" s="4">
        <v>248.97</v>
      </c>
    </row>
    <row r="120" spans="1:24">
      <c r="A120" t="s">
        <v>396</v>
      </c>
      <c r="B120" t="s">
        <v>397</v>
      </c>
      <c r="C120">
        <v>43</v>
      </c>
      <c r="D120" s="4">
        <v>-205.6</v>
      </c>
      <c r="N120" s="4">
        <v>205.6</v>
      </c>
    </row>
    <row r="121" spans="1:24">
      <c r="A121" t="s">
        <v>398</v>
      </c>
      <c r="B121" t="s">
        <v>399</v>
      </c>
      <c r="C121">
        <v>44</v>
      </c>
      <c r="D121" s="4">
        <v>-209</v>
      </c>
      <c r="N121" s="4">
        <v>209</v>
      </c>
    </row>
    <row r="122" spans="1:24">
      <c r="A122" t="s">
        <v>400</v>
      </c>
      <c r="B122" s="59" t="s">
        <v>401</v>
      </c>
      <c r="D122" s="4">
        <v>-462.8</v>
      </c>
      <c r="U122" s="4">
        <v>462.8</v>
      </c>
    </row>
    <row r="123" spans="1:24">
      <c r="A123" t="s">
        <v>402</v>
      </c>
      <c r="B123" t="s">
        <v>403</v>
      </c>
      <c r="C123">
        <v>45</v>
      </c>
      <c r="D123" s="4">
        <v>-3000</v>
      </c>
      <c r="M123" s="4">
        <v>3000</v>
      </c>
    </row>
    <row r="124" spans="1:24">
      <c r="A124" t="s">
        <v>404</v>
      </c>
      <c r="B124" t="s">
        <v>405</v>
      </c>
      <c r="C124">
        <v>46</v>
      </c>
      <c r="D124" s="4">
        <v>-219.8</v>
      </c>
      <c r="M124" s="4">
        <v>219.8</v>
      </c>
    </row>
    <row r="125" spans="1:24">
      <c r="A125" t="s">
        <v>404</v>
      </c>
      <c r="B125" t="s">
        <v>406</v>
      </c>
      <c r="C125">
        <v>47</v>
      </c>
      <c r="D125" s="4">
        <v>-1000</v>
      </c>
      <c r="M125" s="4">
        <v>1000</v>
      </c>
    </row>
    <row r="126" spans="1:24">
      <c r="A126" t="s">
        <v>404</v>
      </c>
      <c r="B126" t="s">
        <v>407</v>
      </c>
      <c r="C126">
        <v>47</v>
      </c>
      <c r="D126" s="4">
        <v>-1000</v>
      </c>
      <c r="M126" s="4">
        <v>1000</v>
      </c>
    </row>
    <row r="127" spans="1:24" s="22" customFormat="1">
      <c r="A127" t="s">
        <v>408</v>
      </c>
      <c r="B127" t="s">
        <v>67</v>
      </c>
      <c r="C127" t="s">
        <v>324</v>
      </c>
      <c r="D127" s="4">
        <v>-414.22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>
        <v>414.22</v>
      </c>
      <c r="V127" s="4"/>
      <c r="W127" s="4"/>
      <c r="X127" s="4"/>
    </row>
    <row r="128" spans="1:24">
      <c r="A128" t="s">
        <v>408</v>
      </c>
      <c r="B128" t="s">
        <v>65</v>
      </c>
      <c r="C128" t="s">
        <v>324</v>
      </c>
      <c r="D128" s="4">
        <v>-253.75</v>
      </c>
      <c r="U128" s="4">
        <v>253.75</v>
      </c>
    </row>
    <row r="129" spans="1:21">
      <c r="A129" t="s">
        <v>408</v>
      </c>
      <c r="B129" t="s">
        <v>97</v>
      </c>
      <c r="C129" t="s">
        <v>324</v>
      </c>
      <c r="D129" s="4">
        <v>-300</v>
      </c>
      <c r="U129" s="4">
        <v>300</v>
      </c>
    </row>
    <row r="130" spans="1:21">
      <c r="A130" t="s">
        <v>408</v>
      </c>
      <c r="B130" t="s">
        <v>98</v>
      </c>
      <c r="C130" t="s">
        <v>324</v>
      </c>
      <c r="D130" s="4">
        <v>-75</v>
      </c>
      <c r="U130" s="4">
        <v>75</v>
      </c>
    </row>
    <row r="131" spans="1:21">
      <c r="A131" t="s">
        <v>409</v>
      </c>
      <c r="B131" t="s">
        <v>387</v>
      </c>
      <c r="D131" s="4">
        <v>-36929</v>
      </c>
      <c r="I131" s="4">
        <v>36929</v>
      </c>
    </row>
    <row r="132" spans="1:21">
      <c r="A132" t="s">
        <v>409</v>
      </c>
      <c r="B132" t="s">
        <v>27</v>
      </c>
      <c r="D132" s="4">
        <v>45000</v>
      </c>
      <c r="E132" s="4">
        <v>-30000</v>
      </c>
      <c r="F132" s="4">
        <v>-12000</v>
      </c>
      <c r="G132" s="4">
        <v>-3000</v>
      </c>
    </row>
    <row r="133" spans="1:21">
      <c r="A133" t="s">
        <v>409</v>
      </c>
      <c r="B133" t="s">
        <v>160</v>
      </c>
      <c r="C133" t="s">
        <v>26</v>
      </c>
      <c r="D133" s="4">
        <v>-861.31</v>
      </c>
      <c r="K133" s="4">
        <v>861.31</v>
      </c>
    </row>
    <row r="134" spans="1:21">
      <c r="A134" t="s">
        <v>409</v>
      </c>
      <c r="B134" t="s">
        <v>160</v>
      </c>
      <c r="C134" t="s">
        <v>26</v>
      </c>
      <c r="D134" s="4">
        <v>-596.08000000000004</v>
      </c>
      <c r="K134" s="4">
        <v>596.08000000000004</v>
      </c>
    </row>
    <row r="135" spans="1:21">
      <c r="A135" t="s">
        <v>410</v>
      </c>
      <c r="B135" t="s">
        <v>411</v>
      </c>
      <c r="C135" t="s">
        <v>26</v>
      </c>
      <c r="D135" s="4">
        <v>-25195.46</v>
      </c>
      <c r="R135" s="4">
        <v>25195.46</v>
      </c>
    </row>
    <row r="136" spans="1:21">
      <c r="A136" t="s">
        <v>412</v>
      </c>
      <c r="B136" t="s">
        <v>413</v>
      </c>
      <c r="D136" s="4">
        <v>-248.97</v>
      </c>
      <c r="N136" s="4">
        <v>248.97</v>
      </c>
    </row>
    <row r="137" spans="1:21">
      <c r="A137" t="s">
        <v>414</v>
      </c>
      <c r="B137" t="s">
        <v>415</v>
      </c>
      <c r="C137">
        <v>48</v>
      </c>
      <c r="D137" s="4">
        <v>-1000</v>
      </c>
      <c r="M137" s="4">
        <v>1000</v>
      </c>
    </row>
    <row r="138" spans="1:21">
      <c r="A138" t="s">
        <v>414</v>
      </c>
      <c r="B138" t="s">
        <v>416</v>
      </c>
      <c r="C138">
        <v>48</v>
      </c>
      <c r="D138" s="4">
        <v>-1000</v>
      </c>
      <c r="M138" s="4">
        <v>1000</v>
      </c>
    </row>
    <row r="139" spans="1:21">
      <c r="A139" t="s">
        <v>417</v>
      </c>
      <c r="B139" t="s">
        <v>418</v>
      </c>
      <c r="C139">
        <v>49</v>
      </c>
      <c r="D139" s="4">
        <v>-3746.88</v>
      </c>
      <c r="O139" s="4">
        <v>3746.88</v>
      </c>
    </row>
    <row r="140" spans="1:21" ht="12" customHeight="1">
      <c r="D140" s="8">
        <f>SUM(D4:D139)</f>
        <v>230188.28000000012</v>
      </c>
    </row>
    <row r="141" spans="1:21" ht="12" customHeight="1"/>
    <row r="142" spans="1:21" ht="12" customHeight="1">
      <c r="B142" t="s">
        <v>419</v>
      </c>
      <c r="E142" s="23">
        <f>SUM(E4:E141)</f>
        <v>-328130</v>
      </c>
    </row>
    <row r="143" spans="1:21" ht="12" customHeight="1">
      <c r="B143" s="7" t="s">
        <v>420</v>
      </c>
      <c r="C143" s="4"/>
      <c r="E143" s="4">
        <f>-(E68+E69+E70+E71+E72+E73+E74+E75+E76+E77+E78+E79+E80+E81+E82+E83+E84+E85+E86+E87+E88+C146)</f>
        <v>-48213</v>
      </c>
    </row>
    <row r="144" spans="1:21" ht="12" customHeight="1">
      <c r="B144" s="7" t="s">
        <v>421</v>
      </c>
      <c r="C144" s="4"/>
      <c r="E144" s="4">
        <v>15343</v>
      </c>
    </row>
    <row r="145" spans="1:24" ht="12" customHeight="1">
      <c r="B145" s="4" t="s">
        <v>422</v>
      </c>
      <c r="C145" s="4"/>
      <c r="E145" s="4">
        <v>1000</v>
      </c>
      <c r="F145" s="4">
        <v>400</v>
      </c>
    </row>
    <row r="146" spans="1:24" ht="12" customHeight="1">
      <c r="B146" s="4"/>
      <c r="C146" s="4"/>
    </row>
    <row r="147" spans="1:24">
      <c r="A147" s="22"/>
      <c r="B147" s="16" t="s">
        <v>423</v>
      </c>
      <c r="C147" s="8"/>
      <c r="D147" s="8">
        <f>D140-D145</f>
        <v>230188.28000000012</v>
      </c>
      <c r="E147" s="4">
        <f>E143+(E144)+E142+E145</f>
        <v>-360000</v>
      </c>
      <c r="F147" s="8">
        <f>SUM(F4:F145)</f>
        <v>-144000</v>
      </c>
      <c r="G147" s="8">
        <f>SUM(G4:G140)</f>
        <v>-36000</v>
      </c>
      <c r="H147" s="8"/>
      <c r="I147" s="8">
        <f>SUM(I4:I140)</f>
        <v>348077.94</v>
      </c>
      <c r="J147" s="8">
        <f>SUM(J4:J140)</f>
        <v>35902</v>
      </c>
      <c r="K147" s="8">
        <f>SUM(K4:K140)</f>
        <v>8271.5299999999988</v>
      </c>
      <c r="L147" s="8"/>
      <c r="M147" s="8">
        <f>SUM(M4:M140)</f>
        <v>31104.7</v>
      </c>
      <c r="N147" s="8">
        <f>SUM(N4:N140)</f>
        <v>3457.3899999999994</v>
      </c>
      <c r="O147" s="8">
        <f>SUM(O4:O140)</f>
        <v>21887.52</v>
      </c>
      <c r="P147" s="8">
        <f>SUM(P4:P140)</f>
        <v>10769.5</v>
      </c>
      <c r="Q147" s="8"/>
      <c r="R147" s="8">
        <f>SUM(R4:R140)</f>
        <v>62432.49</v>
      </c>
      <c r="S147" s="8">
        <f>SUM(S4:S140)</f>
        <v>4409.3999999999996</v>
      </c>
      <c r="T147" s="8"/>
      <c r="U147" s="8">
        <f>SUM(U4:U140)</f>
        <v>4945.9100000000008</v>
      </c>
      <c r="V147" s="8">
        <f>SUM(V4:V140)</f>
        <v>0</v>
      </c>
      <c r="W147" s="8"/>
      <c r="X147" s="8"/>
    </row>
    <row r="148" spans="1:24">
      <c r="C148" s="4"/>
    </row>
    <row r="149" spans="1:24">
      <c r="B149" s="7" t="s">
        <v>420</v>
      </c>
      <c r="C149" s="4">
        <f>E68+E69+E70+E71+E72+E73+E74+E75+E76+E77+E78+E79+E80+E81+E82+E83+E84+E85+E86+E87+E88</f>
        <v>48213</v>
      </c>
    </row>
    <row r="150" spans="1:24">
      <c r="B150" s="7" t="s">
        <v>421</v>
      </c>
      <c r="C150" s="4">
        <v>-15343</v>
      </c>
      <c r="F150" s="25"/>
    </row>
    <row r="151" spans="1:24">
      <c r="B151" s="7" t="s">
        <v>424</v>
      </c>
      <c r="C151" s="4">
        <v>1400</v>
      </c>
      <c r="F151" s="25"/>
    </row>
    <row r="152" spans="1:24">
      <c r="B152" t="s">
        <v>425</v>
      </c>
      <c r="C152">
        <v>1</v>
      </c>
      <c r="F152" s="25"/>
    </row>
    <row r="153" spans="1:24">
      <c r="B153" s="4" t="s">
        <v>210</v>
      </c>
      <c r="C153" s="4">
        <f>C149+C150+C151+C152</f>
        <v>34271</v>
      </c>
      <c r="F153" s="26"/>
    </row>
    <row r="154" spans="1:24">
      <c r="F154" s="27"/>
    </row>
    <row r="155" spans="1:24">
      <c r="B155" t="s">
        <v>206</v>
      </c>
      <c r="C155" s="4">
        <v>360000</v>
      </c>
      <c r="E155" s="4">
        <v>360000</v>
      </c>
      <c r="F155" s="4">
        <v>144000</v>
      </c>
      <c r="G155" s="4">
        <v>36000</v>
      </c>
    </row>
    <row r="156" spans="1:24">
      <c r="B156" t="s">
        <v>207</v>
      </c>
      <c r="C156" s="4">
        <v>144000</v>
      </c>
      <c r="D156" s="4" t="s">
        <v>208</v>
      </c>
      <c r="E156" s="4">
        <f>E147+E155</f>
        <v>0</v>
      </c>
      <c r="F156" s="4">
        <f>F147+F155</f>
        <v>0</v>
      </c>
      <c r="G156" s="4">
        <f>G147+G155</f>
        <v>0</v>
      </c>
    </row>
    <row r="157" spans="1:24">
      <c r="B157" t="s">
        <v>209</v>
      </c>
      <c r="C157" s="4">
        <v>36000</v>
      </c>
    </row>
    <row r="158" spans="1:24">
      <c r="C158" s="4"/>
    </row>
    <row r="159" spans="1:24" ht="15.75">
      <c r="B159" s="60"/>
      <c r="C159" s="4"/>
    </row>
    <row r="160" spans="1:24" ht="15.75">
      <c r="B160" s="61"/>
      <c r="C160" s="4"/>
    </row>
    <row r="161" spans="2:3" ht="12.75">
      <c r="B161" s="62"/>
      <c r="C161" s="4"/>
    </row>
  </sheetData>
  <mergeCells count="4">
    <mergeCell ref="E1:G1"/>
    <mergeCell ref="I1:K1"/>
    <mergeCell ref="M1:P1"/>
    <mergeCell ref="U1:V1"/>
  </mergeCells>
  <pageMargins left="0.70833333333333304" right="0.70833333333333304" top="0.74791666666666701" bottom="0.74791666666666701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3"/>
  <sheetViews>
    <sheetView topLeftCell="A11" zoomScaleNormal="100" workbookViewId="0"/>
  </sheetViews>
  <sheetFormatPr defaultColWidth="8.5" defaultRowHeight="11.25"/>
  <cols>
    <col min="1" max="1" width="49.75" customWidth="1"/>
    <col min="2" max="2" width="18.625" style="24" customWidth="1"/>
    <col min="3" max="3" width="8.875" customWidth="1"/>
  </cols>
  <sheetData>
    <row r="1" spans="1:6" ht="15.75">
      <c r="A1" s="29" t="s">
        <v>211</v>
      </c>
      <c r="B1" s="63"/>
      <c r="C1" s="29"/>
      <c r="D1" s="28"/>
    </row>
    <row r="2" spans="1:6" ht="15.75">
      <c r="A2" s="22" t="s">
        <v>426</v>
      </c>
      <c r="B2" s="64"/>
      <c r="C2" s="22"/>
      <c r="D2" s="28"/>
    </row>
    <row r="3" spans="1:6" ht="15.75">
      <c r="A3" s="22"/>
      <c r="B3" s="64"/>
      <c r="C3" s="22"/>
      <c r="D3" s="28"/>
    </row>
    <row r="4" spans="1:6" ht="15.75">
      <c r="A4" s="30"/>
      <c r="B4" s="65" t="s">
        <v>427</v>
      </c>
      <c r="C4" s="32"/>
      <c r="D4" s="31" t="s">
        <v>213</v>
      </c>
      <c r="F4" s="32" t="s">
        <v>214</v>
      </c>
    </row>
    <row r="5" spans="1:6" ht="15.75">
      <c r="A5" s="32" t="s">
        <v>215</v>
      </c>
      <c r="B5" s="65"/>
      <c r="C5" s="32"/>
      <c r="D5" s="28"/>
      <c r="F5" s="32"/>
    </row>
    <row r="6" spans="1:6" ht="15.75">
      <c r="A6" s="30"/>
      <c r="B6" s="33"/>
      <c r="C6" s="30"/>
      <c r="D6" s="28"/>
      <c r="F6" s="32"/>
    </row>
    <row r="7" spans="1:6" ht="15.75">
      <c r="A7" s="32" t="s">
        <v>216</v>
      </c>
      <c r="B7" s="65"/>
      <c r="C7" s="32"/>
      <c r="D7" s="28"/>
    </row>
    <row r="8" spans="1:6" ht="15.75">
      <c r="A8" s="30" t="s">
        <v>9</v>
      </c>
      <c r="B8" s="33">
        <f>-(Bogf19_20!E147)</f>
        <v>360000</v>
      </c>
      <c r="C8" s="30"/>
      <c r="D8" s="28">
        <f>-(Bogf18_19!E148)</f>
        <v>360000.00000000006</v>
      </c>
      <c r="F8" s="33">
        <v>423000</v>
      </c>
    </row>
    <row r="9" spans="1:6" ht="15.75">
      <c r="A9" s="30" t="s">
        <v>10</v>
      </c>
      <c r="B9" s="33">
        <f>-(Bogf19_20!F147)</f>
        <v>144000</v>
      </c>
      <c r="C9" s="30"/>
      <c r="D9" s="28">
        <f>-(Bogf18_19!F148)</f>
        <v>144000</v>
      </c>
      <c r="F9" s="33">
        <v>144000</v>
      </c>
    </row>
    <row r="10" spans="1:6" ht="15.75">
      <c r="A10" s="30" t="s">
        <v>428</v>
      </c>
      <c r="B10" s="66">
        <f>-(Bogf19_20!G147)</f>
        <v>36000</v>
      </c>
      <c r="C10" s="67"/>
      <c r="D10" s="34">
        <f>-(Bogf18_19!G148)</f>
        <v>36000</v>
      </c>
      <c r="F10" s="33">
        <v>36000</v>
      </c>
    </row>
    <row r="11" spans="1:6" ht="15.75">
      <c r="A11" s="30" t="s">
        <v>218</v>
      </c>
      <c r="B11" s="34">
        <f>SUM(B8:B10)</f>
        <v>540000</v>
      </c>
      <c r="C11" s="36"/>
      <c r="D11" s="34">
        <f>SUM(D8:D10)</f>
        <v>540000</v>
      </c>
      <c r="F11" s="35">
        <f>SUM(F8:F10)</f>
        <v>603000</v>
      </c>
    </row>
    <row r="12" spans="1:6" ht="15.75">
      <c r="A12" s="30"/>
      <c r="B12" s="33"/>
      <c r="C12" s="30"/>
      <c r="D12" s="28"/>
      <c r="F12" s="33"/>
    </row>
    <row r="13" spans="1:6" ht="15.75">
      <c r="A13" s="30"/>
      <c r="B13" s="33"/>
      <c r="C13" s="30"/>
      <c r="D13" s="28"/>
      <c r="F13" s="33"/>
    </row>
    <row r="14" spans="1:6" ht="15.75">
      <c r="A14" s="32" t="s">
        <v>219</v>
      </c>
      <c r="B14" s="65"/>
      <c r="C14" s="32"/>
      <c r="D14" s="28"/>
      <c r="F14" s="33"/>
    </row>
    <row r="15" spans="1:6" ht="15.75">
      <c r="A15" s="30"/>
      <c r="B15" s="33"/>
      <c r="C15" s="30"/>
      <c r="D15" s="28"/>
      <c r="F15" s="33"/>
    </row>
    <row r="16" spans="1:6" ht="15.75">
      <c r="A16" s="32" t="s">
        <v>220</v>
      </c>
      <c r="B16" s="65"/>
      <c r="C16" s="32"/>
      <c r="D16" s="28"/>
      <c r="F16" s="33"/>
    </row>
    <row r="17" spans="1:6" ht="15.75">
      <c r="A17" s="30" t="s">
        <v>12</v>
      </c>
      <c r="B17" s="33">
        <v>-333174.94</v>
      </c>
      <c r="C17" s="30"/>
      <c r="D17" s="28">
        <v>-348077.94</v>
      </c>
      <c r="F17" s="33">
        <v>-360156</v>
      </c>
    </row>
    <row r="18" spans="1:6" ht="15.75">
      <c r="A18" s="30" t="s">
        <v>221</v>
      </c>
      <c r="B18" s="33">
        <f>-(Bogf19_20!J147)</f>
        <v>-35902</v>
      </c>
      <c r="C18" s="30"/>
      <c r="D18" s="28">
        <f>-(Bogf18_19!J148)</f>
        <v>-700</v>
      </c>
      <c r="F18" s="33">
        <v>-18893</v>
      </c>
    </row>
    <row r="19" spans="1:6" ht="15.75">
      <c r="A19" s="30" t="s">
        <v>222</v>
      </c>
      <c r="B19" s="33">
        <f>-(Bogf19_20!K147)</f>
        <v>-8271.5299999999988</v>
      </c>
      <c r="C19" s="30"/>
      <c r="D19" s="34">
        <f>-(Bogf18_19!K148)</f>
        <v>-7282.22</v>
      </c>
      <c r="F19" s="33">
        <v>-5032</v>
      </c>
    </row>
    <row r="20" spans="1:6" ht="15.75">
      <c r="A20" s="30" t="s">
        <v>223</v>
      </c>
      <c r="B20" s="36">
        <f>SUM(B17:B19)</f>
        <v>-377348.47</v>
      </c>
      <c r="C20" s="30"/>
      <c r="D20" s="36">
        <f>SUM(D17:D19)</f>
        <v>-356060.15999999997</v>
      </c>
      <c r="F20" s="35">
        <f>SUM(F17:F19)</f>
        <v>-384081</v>
      </c>
    </row>
    <row r="21" spans="1:6" ht="15.75">
      <c r="A21" s="30"/>
      <c r="B21" s="33"/>
      <c r="C21" s="30"/>
      <c r="D21" s="28"/>
      <c r="F21" s="33"/>
    </row>
    <row r="22" spans="1:6" ht="15.75">
      <c r="A22" s="32" t="s">
        <v>2</v>
      </c>
      <c r="B22" s="65"/>
      <c r="C22" s="32"/>
      <c r="D22" s="28"/>
      <c r="F22" s="33"/>
    </row>
    <row r="23" spans="1:6" ht="15.75">
      <c r="A23" s="30" t="s">
        <v>224</v>
      </c>
      <c r="B23" s="33">
        <f>-Bogf19_20!M147</f>
        <v>-31104.7</v>
      </c>
      <c r="C23" s="30"/>
      <c r="D23" s="28">
        <f>-(Bogf18_19!M148)</f>
        <v>-31987.599999999999</v>
      </c>
      <c r="F23" s="33">
        <v>-23835</v>
      </c>
    </row>
    <row r="24" spans="1:6" ht="15.75">
      <c r="A24" s="30" t="s">
        <v>225</v>
      </c>
      <c r="B24" s="33">
        <f>-Bogf19_20!N147</f>
        <v>-3457.3899999999994</v>
      </c>
      <c r="C24" s="30"/>
      <c r="D24" s="28">
        <f>-(Bogf18_19!N148)</f>
        <v>-11343.74</v>
      </c>
      <c r="F24" s="33">
        <v>-12770</v>
      </c>
    </row>
    <row r="25" spans="1:6" ht="15.75">
      <c r="A25" s="30" t="s">
        <v>17</v>
      </c>
      <c r="B25" s="33">
        <f>-Bogf19_20!O147</f>
        <v>-21887.52</v>
      </c>
      <c r="C25" s="30"/>
      <c r="D25" s="28">
        <f>-(Bogf18_19!O148)</f>
        <v>-17377.52</v>
      </c>
      <c r="F25" s="33">
        <v>-12069</v>
      </c>
    </row>
    <row r="26" spans="1:6" ht="15.75">
      <c r="A26" s="30" t="s">
        <v>18</v>
      </c>
      <c r="B26" s="33">
        <f>-Bogf19_20!P147</f>
        <v>-10769.5</v>
      </c>
      <c r="C26" s="30"/>
      <c r="D26" s="34">
        <f>-(Bogf18_19!P148)</f>
        <v>-8384.66</v>
      </c>
      <c r="F26" s="33">
        <v>-10629</v>
      </c>
    </row>
    <row r="27" spans="1:6" ht="15.75">
      <c r="A27" s="30" t="s">
        <v>226</v>
      </c>
      <c r="B27" s="36">
        <f>SUM(B23:B26)</f>
        <v>-67219.11</v>
      </c>
      <c r="C27" s="30"/>
      <c r="D27" s="36">
        <f>SUM(D23:D26)</f>
        <v>-69093.52</v>
      </c>
      <c r="F27" s="35">
        <f>SUM(F23:F26)</f>
        <v>-59303</v>
      </c>
    </row>
    <row r="28" spans="1:6" ht="15.75">
      <c r="A28" s="30"/>
      <c r="B28" s="33"/>
      <c r="C28" s="30"/>
      <c r="D28" s="28"/>
      <c r="F28" s="33"/>
    </row>
    <row r="29" spans="1:6" ht="15.75">
      <c r="A29" s="32" t="s">
        <v>3</v>
      </c>
      <c r="B29" s="65"/>
      <c r="C29" s="32"/>
      <c r="D29" s="28"/>
      <c r="F29" s="33"/>
    </row>
    <row r="30" spans="1:6" ht="15.75">
      <c r="A30" s="30" t="s">
        <v>19</v>
      </c>
      <c r="B30" s="33">
        <f>-Bogf19_20!R147</f>
        <v>-62432.49</v>
      </c>
      <c r="C30" s="30"/>
      <c r="D30" s="28">
        <f>-(Bogf18_19!R148)</f>
        <v>-62178.670000000006</v>
      </c>
      <c r="F30" s="33">
        <v>-59306</v>
      </c>
    </row>
    <row r="31" spans="1:6" ht="15.75">
      <c r="A31" s="30" t="s">
        <v>227</v>
      </c>
      <c r="B31" s="33">
        <f>-Bogf19_20!S147</f>
        <v>-4409.3999999999996</v>
      </c>
      <c r="C31" s="30"/>
      <c r="D31" s="28">
        <f>-(Bogf18_19!S148)</f>
        <v>-6572.29</v>
      </c>
      <c r="F31" s="33">
        <v>-5563</v>
      </c>
    </row>
    <row r="32" spans="1:6" ht="15.75">
      <c r="A32" s="30" t="s">
        <v>228</v>
      </c>
      <c r="B32" s="33">
        <v>-7862</v>
      </c>
      <c r="C32" s="30"/>
      <c r="D32" s="34">
        <v>-7862</v>
      </c>
      <c r="F32" s="33">
        <v>-7862</v>
      </c>
    </row>
    <row r="33" spans="1:6" ht="15.75">
      <c r="A33" s="30" t="s">
        <v>229</v>
      </c>
      <c r="B33" s="36">
        <f>SUM(B30:B32)</f>
        <v>-74703.89</v>
      </c>
      <c r="C33" s="30"/>
      <c r="D33" s="36">
        <f>SUM(D30:D32)</f>
        <v>-76612.960000000006</v>
      </c>
      <c r="F33" s="35">
        <v>-72732</v>
      </c>
    </row>
    <row r="34" spans="1:6" ht="15.75">
      <c r="A34" s="30"/>
      <c r="B34" s="33"/>
      <c r="C34" s="30"/>
      <c r="D34" s="28"/>
      <c r="F34" s="33"/>
    </row>
    <row r="35" spans="1:6" ht="15.75">
      <c r="A35" s="32" t="s">
        <v>230</v>
      </c>
      <c r="B35" s="65"/>
      <c r="C35" s="32"/>
      <c r="D35" s="28"/>
      <c r="F35" s="33"/>
    </row>
    <row r="36" spans="1:6" ht="15.75">
      <c r="A36" s="30" t="s">
        <v>429</v>
      </c>
      <c r="B36" s="33">
        <f>-Bogf19_20!U147</f>
        <v>-4945.9100000000008</v>
      </c>
      <c r="C36" s="30"/>
      <c r="D36" s="28">
        <f>-(Bogf18_19!U148)</f>
        <v>-3972.0499999999993</v>
      </c>
      <c r="F36" s="33">
        <v>-2398</v>
      </c>
    </row>
    <row r="37" spans="1:6" ht="15.75">
      <c r="A37" s="30" t="s">
        <v>232</v>
      </c>
      <c r="B37" s="33">
        <v>0</v>
      </c>
      <c r="C37" s="30"/>
      <c r="D37" s="34">
        <f>Bogf18_19!V148</f>
        <v>0</v>
      </c>
      <c r="F37" s="33">
        <f>'[1]Bogføring 2017_2018'!X146</f>
        <v>0</v>
      </c>
    </row>
    <row r="38" spans="1:6" ht="15.75">
      <c r="A38" s="30" t="s">
        <v>233</v>
      </c>
      <c r="B38" s="36">
        <f>SUM(B36:B37)</f>
        <v>-4945.9100000000008</v>
      </c>
      <c r="C38" s="30"/>
      <c r="D38" s="36">
        <f>SUM(D36:D37)</f>
        <v>-3972.0499999999993</v>
      </c>
      <c r="F38" s="35">
        <f>SUM(F36:F37)</f>
        <v>-2398</v>
      </c>
    </row>
    <row r="39" spans="1:6" ht="15.75">
      <c r="A39" s="30"/>
      <c r="B39" s="33"/>
      <c r="C39" s="30"/>
      <c r="D39" s="28"/>
      <c r="F39" s="33"/>
    </row>
    <row r="40" spans="1:6" ht="15.75">
      <c r="A40" s="32" t="s">
        <v>234</v>
      </c>
      <c r="B40" s="65">
        <v>0</v>
      </c>
      <c r="C40" s="32"/>
      <c r="D40" s="28">
        <v>0</v>
      </c>
      <c r="F40" s="33">
        <v>0</v>
      </c>
    </row>
    <row r="41" spans="1:6" ht="15.75">
      <c r="A41" s="30"/>
      <c r="B41" s="33"/>
      <c r="C41" s="30"/>
      <c r="D41" s="28"/>
      <c r="F41" s="33"/>
    </row>
    <row r="42" spans="1:6" ht="15.75">
      <c r="A42" s="30" t="s">
        <v>235</v>
      </c>
      <c r="B42" s="37">
        <f>B11+B20+B27+B33+B38+B40</f>
        <v>15782.620000000028</v>
      </c>
      <c r="C42" s="30"/>
      <c r="D42" s="37">
        <f>D11+D20+D27+D33+D38+D40</f>
        <v>34261.310000000012</v>
      </c>
      <c r="F42" s="38">
        <f>F11+F20+F27+F33+F38+F40</f>
        <v>84486</v>
      </c>
    </row>
    <row r="43" spans="1:6" ht="15.75">
      <c r="D43" s="28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2"/>
  <sheetViews>
    <sheetView topLeftCell="A13" zoomScaleNormal="100" workbookViewId="0"/>
  </sheetViews>
  <sheetFormatPr defaultColWidth="8.5" defaultRowHeight="11.25"/>
  <sheetData>
    <row r="1" spans="1:6" ht="15.75">
      <c r="A1" s="29" t="s">
        <v>211</v>
      </c>
      <c r="B1" s="63"/>
      <c r="C1" s="29"/>
      <c r="D1" s="28"/>
    </row>
    <row r="2" spans="1:6" ht="15.75">
      <c r="A2" s="22" t="s">
        <v>426</v>
      </c>
      <c r="B2" s="64"/>
      <c r="C2" s="22"/>
      <c r="D2" s="28"/>
    </row>
    <row r="3" spans="1:6" ht="15.75">
      <c r="A3" s="22"/>
      <c r="B3" s="64"/>
      <c r="C3" s="22"/>
      <c r="D3" s="28"/>
    </row>
    <row r="4" spans="1:6" ht="15.75">
      <c r="A4" s="30"/>
      <c r="B4" s="65" t="s">
        <v>427</v>
      </c>
      <c r="C4" s="32"/>
      <c r="D4" s="31" t="s">
        <v>213</v>
      </c>
      <c r="F4" s="32" t="s">
        <v>214</v>
      </c>
    </row>
    <row r="5" spans="1:6" ht="15.75">
      <c r="A5" s="32" t="s">
        <v>215</v>
      </c>
      <c r="B5" s="65"/>
      <c r="C5" s="32"/>
      <c r="D5" s="28"/>
      <c r="F5" s="32"/>
    </row>
    <row r="6" spans="1:6" ht="15.75">
      <c r="A6" s="30"/>
      <c r="B6" s="33"/>
      <c r="C6" s="30"/>
      <c r="D6" s="28"/>
      <c r="F6" s="32"/>
    </row>
    <row r="7" spans="1:6" ht="15.75">
      <c r="A7" s="32" t="s">
        <v>216</v>
      </c>
      <c r="B7" s="65"/>
      <c r="C7" s="32"/>
      <c r="D7" s="28"/>
    </row>
    <row r="8" spans="1:6" ht="15.75">
      <c r="A8" s="30" t="s">
        <v>9</v>
      </c>
      <c r="B8" s="33">
        <f>-(Bogf19_20!E147)</f>
        <v>360000</v>
      </c>
      <c r="C8" s="30"/>
      <c r="D8" s="28">
        <f>-(Bogf18_19!E148)</f>
        <v>360000.00000000006</v>
      </c>
      <c r="F8" s="33">
        <v>423000</v>
      </c>
    </row>
    <row r="9" spans="1:6" ht="15.75">
      <c r="A9" s="30" t="s">
        <v>10</v>
      </c>
      <c r="B9" s="33">
        <f>-(Bogf19_20!F147)</f>
        <v>144000</v>
      </c>
      <c r="C9" s="30"/>
      <c r="D9" s="28">
        <f>-(Bogf18_19!F148)</f>
        <v>144000</v>
      </c>
      <c r="F9" s="33">
        <v>144000</v>
      </c>
    </row>
    <row r="10" spans="1:6" ht="15.75">
      <c r="A10" s="30" t="s">
        <v>428</v>
      </c>
      <c r="B10" s="66">
        <f>-(Bogf19_20!G147)</f>
        <v>36000</v>
      </c>
      <c r="C10" s="67"/>
      <c r="D10" s="34">
        <f>-(Bogf18_19!G148)</f>
        <v>36000</v>
      </c>
      <c r="F10" s="33">
        <v>36000</v>
      </c>
    </row>
    <row r="11" spans="1:6" ht="15.75">
      <c r="A11" s="30" t="s">
        <v>218</v>
      </c>
      <c r="B11" s="34">
        <f>SUM(B8:B10)</f>
        <v>540000</v>
      </c>
      <c r="C11" s="36"/>
      <c r="D11" s="34">
        <f>SUM(D8:D10)</f>
        <v>540000</v>
      </c>
      <c r="F11" s="35">
        <f>SUM(F8:F10)</f>
        <v>603000</v>
      </c>
    </row>
    <row r="12" spans="1:6" ht="15.75">
      <c r="A12" s="30"/>
      <c r="B12" s="33"/>
      <c r="C12" s="30"/>
      <c r="D12" s="28"/>
      <c r="F12" s="33"/>
    </row>
    <row r="13" spans="1:6" ht="15.75">
      <c r="A13" s="30"/>
      <c r="B13" s="33"/>
      <c r="C13" s="30"/>
      <c r="D13" s="28"/>
      <c r="F13" s="33"/>
    </row>
    <row r="14" spans="1:6" ht="15.75">
      <c r="A14" s="32" t="s">
        <v>219</v>
      </c>
      <c r="B14" s="65"/>
      <c r="C14" s="32"/>
      <c r="D14" s="28"/>
      <c r="F14" s="33"/>
    </row>
    <row r="15" spans="1:6" ht="15.75">
      <c r="A15" s="30"/>
      <c r="B15" s="33"/>
      <c r="C15" s="30"/>
      <c r="D15" s="28"/>
      <c r="F15" s="33"/>
    </row>
    <row r="16" spans="1:6" ht="15.75">
      <c r="A16" s="32" t="s">
        <v>220</v>
      </c>
      <c r="B16" s="65"/>
      <c r="C16" s="32"/>
      <c r="D16" s="28"/>
      <c r="F16" s="33"/>
    </row>
    <row r="17" spans="1:6" ht="15.75">
      <c r="A17" s="30" t="s">
        <v>12</v>
      </c>
      <c r="B17" s="33">
        <v>-333174.94</v>
      </c>
      <c r="C17" s="30"/>
      <c r="D17" s="28">
        <v>-348077.94</v>
      </c>
      <c r="F17" s="33">
        <v>-360156</v>
      </c>
    </row>
    <row r="18" spans="1:6" ht="15.75">
      <c r="A18" s="30" t="s">
        <v>221</v>
      </c>
      <c r="B18" s="33">
        <f>-(Bogf19_20!J147)</f>
        <v>-35902</v>
      </c>
      <c r="C18" s="30"/>
      <c r="D18" s="28">
        <f>-(Bogf18_19!J148)</f>
        <v>-700</v>
      </c>
      <c r="F18" s="33">
        <v>-18893</v>
      </c>
    </row>
    <row r="19" spans="1:6" ht="15.75">
      <c r="A19" s="30" t="s">
        <v>222</v>
      </c>
      <c r="B19" s="33">
        <f>-(Bogf19_20!K147)</f>
        <v>-8271.5299999999988</v>
      </c>
      <c r="C19" s="30"/>
      <c r="D19" s="34">
        <f>-(Bogf18_19!K148)</f>
        <v>-7282.22</v>
      </c>
      <c r="F19" s="33">
        <v>-5032</v>
      </c>
    </row>
    <row r="20" spans="1:6" ht="15.75">
      <c r="A20" s="30" t="s">
        <v>223</v>
      </c>
      <c r="B20" s="36">
        <f>SUM(B17:B19)</f>
        <v>-377348.47</v>
      </c>
      <c r="C20" s="30"/>
      <c r="D20" s="36">
        <f>SUM(D17:D19)</f>
        <v>-356060.15999999997</v>
      </c>
      <c r="F20" s="35">
        <f>SUM(F17:F19)</f>
        <v>-384081</v>
      </c>
    </row>
    <row r="21" spans="1:6" ht="15.75">
      <c r="A21" s="30"/>
      <c r="B21" s="33"/>
      <c r="C21" s="30"/>
      <c r="D21" s="28"/>
      <c r="F21" s="33"/>
    </row>
    <row r="22" spans="1:6" ht="15.75">
      <c r="A22" s="32" t="s">
        <v>2</v>
      </c>
      <c r="B22" s="65"/>
      <c r="C22" s="32"/>
      <c r="D22" s="28"/>
      <c r="F22" s="33"/>
    </row>
    <row r="23" spans="1:6" ht="15.75">
      <c r="A23" s="30" t="s">
        <v>224</v>
      </c>
      <c r="B23" s="33">
        <f>-Bogf19_20!M147</f>
        <v>-31104.7</v>
      </c>
      <c r="C23" s="30"/>
      <c r="D23" s="28">
        <f>-(Bogf18_19!M148)</f>
        <v>-31987.599999999999</v>
      </c>
      <c r="F23" s="33">
        <v>-23835</v>
      </c>
    </row>
    <row r="24" spans="1:6" ht="15.75">
      <c r="A24" s="30" t="s">
        <v>225</v>
      </c>
      <c r="B24" s="33">
        <f>-Bogf19_20!N147</f>
        <v>-3457.3899999999994</v>
      </c>
      <c r="C24" s="30"/>
      <c r="D24" s="28">
        <f>-(Bogf18_19!N148)</f>
        <v>-11343.74</v>
      </c>
      <c r="F24" s="33">
        <v>-12770</v>
      </c>
    </row>
    <row r="25" spans="1:6" ht="15.75">
      <c r="A25" s="30" t="s">
        <v>17</v>
      </c>
      <c r="B25" s="33">
        <f>-Bogf19_20!O147</f>
        <v>-21887.52</v>
      </c>
      <c r="C25" s="30"/>
      <c r="D25" s="28">
        <f>-(Bogf18_19!O148)</f>
        <v>-17377.52</v>
      </c>
      <c r="F25" s="33">
        <v>-12069</v>
      </c>
    </row>
    <row r="26" spans="1:6" ht="15.75">
      <c r="A26" s="30" t="s">
        <v>18</v>
      </c>
      <c r="B26" s="33">
        <f>-Bogf19_20!P147</f>
        <v>-10769.5</v>
      </c>
      <c r="C26" s="30"/>
      <c r="D26" s="34">
        <f>-(Bogf18_19!P148)</f>
        <v>-8384.66</v>
      </c>
      <c r="F26" s="33">
        <v>-10629</v>
      </c>
    </row>
    <row r="27" spans="1:6" ht="15.75">
      <c r="A27" s="30" t="s">
        <v>226</v>
      </c>
      <c r="B27" s="36">
        <f>SUM(B23:B26)</f>
        <v>-67219.11</v>
      </c>
      <c r="C27" s="30"/>
      <c r="D27" s="36">
        <f>SUM(D23:D26)</f>
        <v>-69093.52</v>
      </c>
      <c r="F27" s="35">
        <f>SUM(F23:F26)</f>
        <v>-59303</v>
      </c>
    </row>
    <row r="28" spans="1:6" ht="15.75">
      <c r="A28" s="30"/>
      <c r="B28" s="33"/>
      <c r="C28" s="30"/>
      <c r="D28" s="28"/>
      <c r="F28" s="33"/>
    </row>
    <row r="29" spans="1:6" ht="15.75">
      <c r="A29" s="32" t="s">
        <v>3</v>
      </c>
      <c r="B29" s="65"/>
      <c r="C29" s="32"/>
      <c r="D29" s="28"/>
      <c r="F29" s="33"/>
    </row>
    <row r="30" spans="1:6" ht="15.75">
      <c r="A30" s="30" t="s">
        <v>19</v>
      </c>
      <c r="B30" s="33">
        <f>-Bogf19_20!R147</f>
        <v>-62432.49</v>
      </c>
      <c r="C30" s="30"/>
      <c r="D30" s="28">
        <f>-(Bogf18_19!R148)</f>
        <v>-62178.670000000006</v>
      </c>
      <c r="F30" s="33">
        <v>-59306</v>
      </c>
    </row>
    <row r="31" spans="1:6" ht="15.75">
      <c r="A31" s="30" t="s">
        <v>227</v>
      </c>
      <c r="B31" s="33">
        <f>-Bogf19_20!S147</f>
        <v>-4409.3999999999996</v>
      </c>
      <c r="C31" s="30"/>
      <c r="D31" s="28">
        <f>-(Bogf18_19!S148)</f>
        <v>-6572.29</v>
      </c>
      <c r="F31" s="33">
        <v>-5563</v>
      </c>
    </row>
    <row r="32" spans="1:6" ht="15.75">
      <c r="A32" s="30" t="s">
        <v>228</v>
      </c>
      <c r="B32" s="33">
        <v>-7862</v>
      </c>
      <c r="C32" s="30"/>
      <c r="D32" s="34">
        <v>-7862</v>
      </c>
      <c r="F32" s="33">
        <v>-7862</v>
      </c>
    </row>
    <row r="33" spans="1:6" ht="15.75">
      <c r="A33" s="30" t="s">
        <v>229</v>
      </c>
      <c r="B33" s="36">
        <f>SUM(B30:B32)</f>
        <v>-74703.89</v>
      </c>
      <c r="C33" s="30"/>
      <c r="D33" s="36">
        <f>SUM(D30:D32)</f>
        <v>-76612.960000000006</v>
      </c>
      <c r="F33" s="35">
        <v>-72732</v>
      </c>
    </row>
    <row r="34" spans="1:6" ht="15.75">
      <c r="A34" s="30"/>
      <c r="B34" s="33"/>
      <c r="C34" s="30"/>
      <c r="D34" s="28"/>
      <c r="F34" s="33"/>
    </row>
    <row r="35" spans="1:6" ht="15.75">
      <c r="A35" s="32" t="s">
        <v>230</v>
      </c>
      <c r="B35" s="65"/>
      <c r="C35" s="32"/>
      <c r="D35" s="28"/>
      <c r="F35" s="33"/>
    </row>
    <row r="36" spans="1:6" ht="15.75">
      <c r="A36" s="30" t="s">
        <v>429</v>
      </c>
      <c r="B36" s="33">
        <f>-Bogf19_20!U147</f>
        <v>-4945.9100000000008</v>
      </c>
      <c r="C36" s="30"/>
      <c r="D36" s="28">
        <f>-(Bogf18_19!U148)</f>
        <v>-3972.0499999999993</v>
      </c>
      <c r="F36" s="33">
        <v>-2398</v>
      </c>
    </row>
    <row r="37" spans="1:6" ht="15.75">
      <c r="A37" s="30" t="s">
        <v>232</v>
      </c>
      <c r="B37" s="33">
        <v>0</v>
      </c>
      <c r="C37" s="30"/>
      <c r="D37" s="34">
        <f>Bogf18_19!V148</f>
        <v>0</v>
      </c>
      <c r="F37" s="33">
        <f>'[1]Bogføring 2017_2018'!X146</f>
        <v>0</v>
      </c>
    </row>
    <row r="38" spans="1:6" ht="15.75">
      <c r="A38" s="30" t="s">
        <v>233</v>
      </c>
      <c r="B38" s="36">
        <f>SUM(B36:B37)</f>
        <v>-4945.9100000000008</v>
      </c>
      <c r="C38" s="30"/>
      <c r="D38" s="36">
        <f>SUM(D36:D37)</f>
        <v>-3972.0499999999993</v>
      </c>
      <c r="F38" s="35">
        <f>SUM(F36:F37)</f>
        <v>-2398</v>
      </c>
    </row>
    <row r="39" spans="1:6" ht="15.75">
      <c r="A39" s="30"/>
      <c r="B39" s="33"/>
      <c r="C39" s="30"/>
      <c r="D39" s="28"/>
      <c r="F39" s="33"/>
    </row>
    <row r="40" spans="1:6" ht="15.75">
      <c r="A40" s="32" t="s">
        <v>234</v>
      </c>
      <c r="B40" s="65">
        <v>0</v>
      </c>
      <c r="C40" s="32"/>
      <c r="D40" s="28">
        <v>0</v>
      </c>
      <c r="F40" s="33">
        <v>0</v>
      </c>
    </row>
    <row r="41" spans="1:6" ht="15.75">
      <c r="A41" s="30"/>
      <c r="B41" s="33"/>
      <c r="C41" s="30"/>
      <c r="D41" s="28"/>
      <c r="F41" s="33"/>
    </row>
    <row r="42" spans="1:6" ht="15.75">
      <c r="A42" s="30" t="s">
        <v>235</v>
      </c>
      <c r="B42" s="37">
        <f>B11+B20+B27+B33+B38+B40</f>
        <v>15782.620000000028</v>
      </c>
      <c r="C42" s="30"/>
      <c r="D42" s="37">
        <f>D11+D20+D27+D33+D38+D40</f>
        <v>34261.310000000012</v>
      </c>
      <c r="F42" s="38">
        <f>F11+F20+F27+F33+F38+F40</f>
        <v>84486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1"/>
  <sheetViews>
    <sheetView topLeftCell="A12" zoomScaleNormal="100" workbookViewId="0">
      <selection activeCell="B6" sqref="B6"/>
    </sheetView>
  </sheetViews>
  <sheetFormatPr defaultColWidth="8.5" defaultRowHeight="11.25"/>
  <cols>
    <col min="1" max="1" width="55.5" customWidth="1"/>
    <col min="2" max="2" width="20.75" style="24" customWidth="1"/>
    <col min="3" max="3" width="10.5" customWidth="1"/>
    <col min="4" max="4" width="10.375" customWidth="1"/>
    <col min="5" max="5" width="12.125" customWidth="1"/>
  </cols>
  <sheetData>
    <row r="1" spans="1:5" ht="15.75">
      <c r="A1" s="41" t="s">
        <v>211</v>
      </c>
      <c r="B1" s="68"/>
      <c r="C1" s="39"/>
      <c r="D1" s="40"/>
      <c r="E1" s="40"/>
    </row>
    <row r="2" spans="1:5" ht="15.75">
      <c r="A2" s="41" t="s">
        <v>430</v>
      </c>
      <c r="B2" s="68"/>
      <c r="C2" s="39"/>
      <c r="D2" s="40"/>
      <c r="E2" s="40"/>
    </row>
    <row r="3" spans="1:5" ht="15.75">
      <c r="A3" s="42"/>
      <c r="B3" s="46" t="s">
        <v>427</v>
      </c>
      <c r="C3" s="69" t="s">
        <v>213</v>
      </c>
      <c r="D3" s="44" t="s">
        <v>214</v>
      </c>
      <c r="E3" s="45" t="s">
        <v>237</v>
      </c>
    </row>
    <row r="4" spans="1:5" ht="15.75">
      <c r="A4" s="41" t="s">
        <v>238</v>
      </c>
      <c r="B4" s="68"/>
      <c r="C4" s="28"/>
      <c r="D4" s="46"/>
      <c r="E4" s="46"/>
    </row>
    <row r="5" spans="1:5" ht="15.75">
      <c r="C5" s="28"/>
      <c r="D5" s="47"/>
      <c r="E5" s="47"/>
    </row>
    <row r="6" spans="1:5" ht="15.75">
      <c r="A6" s="42" t="s">
        <v>239</v>
      </c>
      <c r="B6" s="46">
        <v>109973.06</v>
      </c>
      <c r="C6" s="28">
        <v>95070</v>
      </c>
      <c r="D6" s="46">
        <v>82992</v>
      </c>
      <c r="E6" s="46">
        <v>136211</v>
      </c>
    </row>
    <row r="7" spans="1:5" ht="15.75">
      <c r="A7" s="42" t="s">
        <v>240</v>
      </c>
      <c r="B7" s="46">
        <v>0</v>
      </c>
      <c r="C7" s="28">
        <f>Bogf18_19!D146</f>
        <v>1400</v>
      </c>
      <c r="D7" s="46">
        <v>1400</v>
      </c>
      <c r="E7" s="46">
        <v>5400</v>
      </c>
    </row>
    <row r="8" spans="1:5" ht="15.75">
      <c r="A8" s="48" t="s">
        <v>431</v>
      </c>
      <c r="B8" s="49">
        <f>Bogf19_20!D147</f>
        <v>230188.28000000012</v>
      </c>
      <c r="C8" s="28">
        <f>Bogf18_19!D148</f>
        <v>254316.66000000024</v>
      </c>
      <c r="D8" s="49">
        <v>307358</v>
      </c>
      <c r="E8" s="49">
        <v>319200</v>
      </c>
    </row>
    <row r="9" spans="1:5" ht="15.75">
      <c r="A9" s="42" t="s">
        <v>242</v>
      </c>
      <c r="B9" s="46">
        <v>3150000</v>
      </c>
      <c r="C9" s="28">
        <v>3150000</v>
      </c>
      <c r="D9" s="46">
        <v>2850000</v>
      </c>
      <c r="E9" s="46">
        <v>2850000</v>
      </c>
    </row>
    <row r="10" spans="1:5" ht="15.75">
      <c r="A10" s="42"/>
      <c r="B10" s="46"/>
      <c r="C10" s="28"/>
      <c r="D10" s="46"/>
      <c r="E10" s="46"/>
    </row>
    <row r="11" spans="1:5" ht="15.75">
      <c r="A11" s="41" t="s">
        <v>243</v>
      </c>
      <c r="B11" s="68"/>
      <c r="C11" s="28"/>
      <c r="D11" s="46"/>
      <c r="E11" s="46"/>
    </row>
    <row r="12" spans="1:5" ht="15.75">
      <c r="A12" s="42" t="s">
        <v>244</v>
      </c>
      <c r="B12" s="46">
        <v>157245</v>
      </c>
      <c r="C12" s="46">
        <v>157245</v>
      </c>
      <c r="D12" s="46">
        <v>157245</v>
      </c>
      <c r="E12" s="46">
        <v>157245</v>
      </c>
    </row>
    <row r="13" spans="1:5" ht="15.75">
      <c r="A13" s="42" t="s">
        <v>245</v>
      </c>
      <c r="B13" s="46">
        <f>C13+7862</f>
        <v>70758</v>
      </c>
      <c r="C13" s="28">
        <f>D13+7862</f>
        <v>62896</v>
      </c>
      <c r="D13" s="46">
        <v>55034</v>
      </c>
      <c r="E13" s="46">
        <v>47172</v>
      </c>
    </row>
    <row r="14" spans="1:5" ht="15.75">
      <c r="A14" s="42" t="s">
        <v>246</v>
      </c>
      <c r="B14" s="70">
        <f>B12-B13</f>
        <v>86487</v>
      </c>
      <c r="C14" s="50">
        <f>C12-C13</f>
        <v>94349</v>
      </c>
      <c r="D14" s="50">
        <f>D12-D13</f>
        <v>102211</v>
      </c>
      <c r="E14" s="50">
        <f>E12-E13</f>
        <v>110073</v>
      </c>
    </row>
    <row r="15" spans="1:5" ht="15.75">
      <c r="A15" s="42"/>
      <c r="B15" s="50"/>
      <c r="C15" s="28"/>
      <c r="D15" s="46"/>
      <c r="E15" s="46"/>
    </row>
    <row r="16" spans="1:5" ht="15.75">
      <c r="A16" s="41" t="s">
        <v>247</v>
      </c>
      <c r="B16" s="51">
        <f>B6+B7+B8+B17+B9+B14</f>
        <v>3576648.34</v>
      </c>
      <c r="C16" s="51">
        <f>C6+C7+C8+C17+C9+C14</f>
        <v>3595135.66</v>
      </c>
      <c r="D16" s="51">
        <f>D6+D7+D8+D17+D9+D14</f>
        <v>3343961</v>
      </c>
      <c r="E16" s="51">
        <f>E6+E7+E8+E17+E9+E14</f>
        <v>3420884</v>
      </c>
    </row>
    <row r="17" spans="1:5" ht="15.75">
      <c r="A17" s="41"/>
      <c r="B17" s="68"/>
      <c r="C17" s="28"/>
      <c r="D17" s="46"/>
      <c r="E17" s="46"/>
    </row>
    <row r="18" spans="1:5" ht="15.75">
      <c r="A18" s="42"/>
      <c r="B18" s="46"/>
      <c r="C18" s="28"/>
      <c r="D18" s="46"/>
      <c r="E18" s="46"/>
    </row>
    <row r="19" spans="1:5" ht="15.75">
      <c r="A19" s="41" t="s">
        <v>248</v>
      </c>
      <c r="B19" s="68"/>
      <c r="C19" s="28"/>
      <c r="D19" s="46"/>
      <c r="E19" s="46"/>
    </row>
    <row r="20" spans="1:5" ht="15.75">
      <c r="A20" s="42"/>
      <c r="B20" s="46"/>
      <c r="C20" s="28"/>
      <c r="D20" s="46"/>
      <c r="E20" s="46"/>
    </row>
    <row r="21" spans="1:5" ht="15.75">
      <c r="A21" s="41" t="s">
        <v>249</v>
      </c>
      <c r="B21" s="68"/>
      <c r="C21" s="28"/>
      <c r="D21" s="46"/>
      <c r="E21" s="46"/>
    </row>
    <row r="22" spans="1:5" ht="15.75">
      <c r="A22" s="42" t="s">
        <v>250</v>
      </c>
      <c r="B22" s="46">
        <f>C26</f>
        <v>3142722.32</v>
      </c>
      <c r="C22" s="28">
        <f>D26</f>
        <v>2891548</v>
      </c>
      <c r="D22" s="46">
        <v>2966670</v>
      </c>
      <c r="E22" s="49">
        <v>2930006</v>
      </c>
    </row>
    <row r="23" spans="1:5" ht="15.75">
      <c r="A23" s="42" t="s">
        <v>251</v>
      </c>
      <c r="B23" s="46">
        <v>0</v>
      </c>
      <c r="C23" s="28">
        <f>C9-D9</f>
        <v>300000</v>
      </c>
      <c r="D23" s="46"/>
      <c r="E23" s="46"/>
    </row>
    <row r="24" spans="1:5" ht="15.75">
      <c r="A24" s="42" t="s">
        <v>210</v>
      </c>
      <c r="B24" s="46">
        <f>-(Bogf19_20!C153)</f>
        <v>-34271</v>
      </c>
      <c r="C24" s="28">
        <f>-(Bogf18_19!E156)</f>
        <v>-83086.990000000005</v>
      </c>
      <c r="D24" s="46">
        <v>-159610</v>
      </c>
      <c r="E24" s="46">
        <v>-126176</v>
      </c>
    </row>
    <row r="25" spans="1:5" ht="15.75">
      <c r="A25" s="42" t="s">
        <v>252</v>
      </c>
      <c r="B25" s="46">
        <f>Resopgør19_20!B42</f>
        <v>15782.620000000028</v>
      </c>
      <c r="C25" s="28">
        <f>Resopgør18_19!B42</f>
        <v>34261.310000000012</v>
      </c>
      <c r="D25" s="46">
        <v>84488</v>
      </c>
      <c r="E25" s="46">
        <v>162840</v>
      </c>
    </row>
    <row r="26" spans="1:5" ht="15.75">
      <c r="A26" s="42" t="s">
        <v>253</v>
      </c>
      <c r="B26" s="50">
        <f>B23+B22+B24+B25</f>
        <v>3124233.94</v>
      </c>
      <c r="C26" s="50">
        <f>C23+C22+C24+C25</f>
        <v>3142722.32</v>
      </c>
      <c r="D26" s="50">
        <f>D22+D24+D25</f>
        <v>2891548</v>
      </c>
      <c r="E26" s="50">
        <f>E22+E24+E25</f>
        <v>2966670</v>
      </c>
    </row>
    <row r="27" spans="1:5" ht="15.75">
      <c r="A27" s="42"/>
      <c r="B27" s="46"/>
      <c r="C27" s="28"/>
      <c r="D27" s="46"/>
      <c r="E27" s="46"/>
    </row>
    <row r="28" spans="1:5" ht="15.75">
      <c r="A28" s="41" t="s">
        <v>254</v>
      </c>
      <c r="B28" s="68"/>
      <c r="C28" s="28"/>
      <c r="D28" s="46"/>
      <c r="E28" s="46"/>
    </row>
    <row r="29" spans="1:5" ht="15.75">
      <c r="A29" s="42" t="s">
        <v>255</v>
      </c>
      <c r="B29" s="46">
        <v>0</v>
      </c>
      <c r="C29" s="28">
        <v>0</v>
      </c>
      <c r="D29" s="46">
        <v>0</v>
      </c>
      <c r="E29" s="46">
        <v>0</v>
      </c>
    </row>
    <row r="30" spans="1:5" ht="15.75">
      <c r="A30" s="42" t="s">
        <v>256</v>
      </c>
      <c r="B30" s="46">
        <v>0</v>
      </c>
      <c r="C30" s="28">
        <v>0</v>
      </c>
      <c r="D30" s="46">
        <v>0</v>
      </c>
      <c r="E30" s="46">
        <v>0</v>
      </c>
    </row>
    <row r="31" spans="1:5" ht="15.75">
      <c r="A31" s="42" t="s">
        <v>257</v>
      </c>
      <c r="B31" s="46">
        <v>0</v>
      </c>
      <c r="C31" s="28"/>
      <c r="D31" s="46">
        <v>0</v>
      </c>
      <c r="E31" s="46">
        <v>1800</v>
      </c>
    </row>
    <row r="32" spans="1:5" ht="15.75">
      <c r="A32" s="48" t="s">
        <v>258</v>
      </c>
      <c r="B32" s="49">
        <v>0</v>
      </c>
      <c r="C32" s="28"/>
      <c r="D32" s="49">
        <v>0</v>
      </c>
      <c r="E32" s="49">
        <v>0</v>
      </c>
    </row>
    <row r="33" spans="1:5" ht="15.75">
      <c r="A33" s="42" t="s">
        <v>259</v>
      </c>
      <c r="B33" s="70">
        <v>0</v>
      </c>
      <c r="C33" s="50">
        <f>C29+C30+C31+C32</f>
        <v>0</v>
      </c>
      <c r="D33" s="50">
        <v>0</v>
      </c>
      <c r="E33" s="50">
        <v>1800</v>
      </c>
    </row>
    <row r="34" spans="1:5" ht="15.75">
      <c r="A34" s="42"/>
      <c r="B34" s="70"/>
      <c r="C34" s="28"/>
      <c r="D34" s="46"/>
      <c r="E34" s="46"/>
    </row>
    <row r="35" spans="1:5" ht="15.75">
      <c r="A35" s="42" t="s">
        <v>260</v>
      </c>
      <c r="B35" s="46">
        <v>302414</v>
      </c>
      <c r="C35" s="28">
        <v>302414</v>
      </c>
      <c r="D35" s="46">
        <v>302414</v>
      </c>
      <c r="E35" s="49">
        <v>302414</v>
      </c>
    </row>
    <row r="36" spans="1:5" ht="15.75">
      <c r="A36" s="42"/>
      <c r="B36" s="46"/>
      <c r="C36" s="28"/>
      <c r="D36" s="46"/>
      <c r="E36" s="46"/>
    </row>
    <row r="37" spans="1:5" ht="15.75">
      <c r="A37" s="42" t="s">
        <v>261</v>
      </c>
      <c r="B37" s="46">
        <v>150000</v>
      </c>
      <c r="C37" s="28">
        <f>D39</f>
        <v>150000</v>
      </c>
      <c r="D37" s="46">
        <f>E39</f>
        <v>150000</v>
      </c>
      <c r="E37" s="46">
        <v>100000</v>
      </c>
    </row>
    <row r="38" spans="1:5" ht="15.75">
      <c r="A38" s="42" t="s">
        <v>262</v>
      </c>
      <c r="B38" s="46">
        <v>0</v>
      </c>
      <c r="C38" s="28">
        <v>0</v>
      </c>
      <c r="D38" s="46">
        <v>0</v>
      </c>
      <c r="E38" s="46">
        <v>50000</v>
      </c>
    </row>
    <row r="39" spans="1:5" ht="15.75">
      <c r="A39" s="42" t="s">
        <v>263</v>
      </c>
      <c r="B39" s="70">
        <f>B37+B38</f>
        <v>150000</v>
      </c>
      <c r="C39" s="50">
        <f>C37+C38</f>
        <v>150000</v>
      </c>
      <c r="D39" s="50">
        <f>D37+D38</f>
        <v>150000</v>
      </c>
      <c r="E39" s="50">
        <f>E37+E38</f>
        <v>150000</v>
      </c>
    </row>
    <row r="40" spans="1:5" ht="15.75">
      <c r="A40" s="42"/>
      <c r="B40" s="50"/>
      <c r="C40" s="28"/>
      <c r="D40" s="46"/>
      <c r="E40" s="46"/>
    </row>
    <row r="41" spans="1:5" ht="15.75">
      <c r="A41" s="41" t="s">
        <v>264</v>
      </c>
      <c r="B41" s="51">
        <f>B26+B33+B35+B39</f>
        <v>3576647.94</v>
      </c>
      <c r="C41" s="51">
        <f>C26+C33+C35+C39</f>
        <v>3595136.32</v>
      </c>
      <c r="D41" s="51">
        <f>D26+D33+D35+D39</f>
        <v>3343962</v>
      </c>
      <c r="E41" s="51">
        <f>E26+E33+E35+E39</f>
        <v>3420884</v>
      </c>
    </row>
    <row r="42" spans="1:5" ht="15.75">
      <c r="A42" s="41"/>
      <c r="B42" s="68"/>
      <c r="C42" s="28"/>
      <c r="D42" s="40"/>
      <c r="E42" s="40"/>
    </row>
    <row r="43" spans="1:5" ht="15.75">
      <c r="A43" s="41" t="s">
        <v>432</v>
      </c>
      <c r="B43" s="68">
        <f>B16-B41</f>
        <v>0.39999999990686774</v>
      </c>
      <c r="C43" s="28"/>
      <c r="D43" s="40"/>
      <c r="E43" s="40"/>
    </row>
    <row r="44" spans="1:5" ht="15.75">
      <c r="A44" s="42"/>
      <c r="B44" s="46"/>
      <c r="C44" s="39"/>
      <c r="D44" s="40"/>
      <c r="E44" s="40"/>
    </row>
    <row r="45" spans="1:5" ht="15.75">
      <c r="A45" s="42" t="s">
        <v>433</v>
      </c>
      <c r="B45" s="46"/>
      <c r="C45" s="39"/>
      <c r="D45" s="40"/>
      <c r="E45" s="46" t="s">
        <v>434</v>
      </c>
    </row>
    <row r="46" spans="1:5" ht="15.75">
      <c r="A46" s="42"/>
      <c r="B46" s="46"/>
      <c r="C46" s="39"/>
      <c r="D46" s="40"/>
      <c r="E46" s="46" t="s">
        <v>267</v>
      </c>
    </row>
    <row r="47" spans="1:5" ht="15.75">
      <c r="A47" s="42"/>
      <c r="B47" s="46"/>
      <c r="C47" s="39"/>
      <c r="D47" s="40"/>
      <c r="E47" s="46" t="s">
        <v>268</v>
      </c>
    </row>
    <row r="48" spans="1:5" ht="15.75">
      <c r="A48" s="42"/>
      <c r="B48" s="46"/>
      <c r="C48" s="39"/>
      <c r="D48" s="40"/>
      <c r="E48" s="46"/>
    </row>
    <row r="49" spans="1:5" ht="15.75">
      <c r="A49" s="42" t="s">
        <v>269</v>
      </c>
      <c r="B49" s="46"/>
      <c r="C49" s="39"/>
      <c r="D49" s="40"/>
      <c r="E49" s="46" t="s">
        <v>270</v>
      </c>
    </row>
    <row r="50" spans="1:5" ht="15.75">
      <c r="A50" s="42" t="s">
        <v>271</v>
      </c>
      <c r="B50" s="46"/>
      <c r="C50" s="39"/>
      <c r="D50" s="40"/>
      <c r="E50" s="46" t="s">
        <v>272</v>
      </c>
    </row>
    <row r="51" spans="1:5" ht="15.75">
      <c r="C51" s="39"/>
      <c r="D51" s="40"/>
      <c r="E51" s="40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26"/>
  <sheetViews>
    <sheetView topLeftCell="A100" zoomScale="106" zoomScaleNormal="106" workbookViewId="0">
      <selection activeCell="E113" sqref="E113"/>
    </sheetView>
  </sheetViews>
  <sheetFormatPr defaultColWidth="8.5" defaultRowHeight="11.25"/>
  <cols>
    <col min="1" max="1" width="10.75" customWidth="1"/>
    <col min="2" max="2" width="36.5" customWidth="1"/>
    <col min="3" max="3" width="10" customWidth="1"/>
    <col min="4" max="4" width="11.75" customWidth="1"/>
    <col min="5" max="5" width="14.875" customWidth="1"/>
    <col min="6" max="6" width="12.5" customWidth="1"/>
    <col min="7" max="7" width="11.375" customWidth="1"/>
    <col min="8" max="8" width="2.5" customWidth="1"/>
    <col min="9" max="9" width="22.125" customWidth="1"/>
    <col min="10" max="10" width="6.125" customWidth="1"/>
    <col min="11" max="11" width="9.375" customWidth="1"/>
    <col min="12" max="12" width="2.75" customWidth="1"/>
    <col min="13" max="13" width="16.875" customWidth="1"/>
    <col min="14" max="14" width="9.375" customWidth="1"/>
    <col min="15" max="16" width="10.5" customWidth="1"/>
    <col min="17" max="17" width="2" customWidth="1"/>
    <col min="18" max="18" width="13.375" customWidth="1"/>
  </cols>
  <sheetData>
    <row r="1" spans="1:23" s="73" customFormat="1">
      <c r="A1" s="71"/>
      <c r="B1" s="71"/>
      <c r="C1" s="72"/>
      <c r="D1" s="71"/>
      <c r="E1" s="71" t="s">
        <v>0</v>
      </c>
      <c r="F1" s="71"/>
      <c r="G1" s="71"/>
      <c r="H1" s="71"/>
      <c r="I1" s="71" t="s">
        <v>1</v>
      </c>
      <c r="J1" s="71"/>
      <c r="K1" s="71"/>
      <c r="L1" s="71"/>
      <c r="M1" s="71" t="s">
        <v>2</v>
      </c>
      <c r="N1" s="71"/>
      <c r="O1" s="71"/>
      <c r="P1" s="71"/>
      <c r="Q1" s="71"/>
      <c r="R1" s="71" t="s">
        <v>3</v>
      </c>
      <c r="S1" s="71"/>
      <c r="T1" s="71"/>
      <c r="U1" s="71" t="s">
        <v>4</v>
      </c>
      <c r="V1" s="71"/>
    </row>
    <row r="2" spans="1:23" s="75" customFormat="1" ht="56.25">
      <c r="A2" s="74" t="s">
        <v>5</v>
      </c>
      <c r="B2" s="75" t="s">
        <v>6</v>
      </c>
      <c r="C2" s="76" t="s">
        <v>435</v>
      </c>
      <c r="D2" s="75" t="s">
        <v>8</v>
      </c>
      <c r="E2" s="75" t="s">
        <v>9</v>
      </c>
      <c r="F2" s="75" t="s">
        <v>10</v>
      </c>
      <c r="G2" s="75" t="s">
        <v>11</v>
      </c>
      <c r="I2" s="75" t="s">
        <v>12</v>
      </c>
      <c r="J2" s="75" t="s">
        <v>13</v>
      </c>
      <c r="K2" s="75" t="s">
        <v>14</v>
      </c>
      <c r="M2" s="75" t="s">
        <v>15</v>
      </c>
      <c r="N2" s="75" t="s">
        <v>16</v>
      </c>
      <c r="O2" s="75" t="s">
        <v>17</v>
      </c>
      <c r="P2" s="75" t="s">
        <v>18</v>
      </c>
      <c r="R2" s="75" t="s">
        <v>19</v>
      </c>
      <c r="S2" s="75" t="s">
        <v>20</v>
      </c>
      <c r="U2" s="75" t="s">
        <v>21</v>
      </c>
      <c r="V2" s="75" t="s">
        <v>22</v>
      </c>
    </row>
    <row r="3" spans="1:23" s="78" customFormat="1">
      <c r="A3" s="77" t="s">
        <v>436</v>
      </c>
      <c r="B3" s="78" t="s">
        <v>437</v>
      </c>
      <c r="C3" s="79"/>
      <c r="D3" s="78">
        <v>228788.28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</row>
    <row r="4" spans="1:23">
      <c r="A4" t="s">
        <v>438</v>
      </c>
      <c r="B4" t="s">
        <v>387</v>
      </c>
      <c r="C4" t="s">
        <v>26</v>
      </c>
      <c r="D4" s="16">
        <v>-36929</v>
      </c>
      <c r="E4" s="16"/>
      <c r="F4" s="16"/>
      <c r="G4" s="16"/>
      <c r="H4" s="16"/>
      <c r="I4" s="16">
        <v>36929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>
      <c r="A5" t="s">
        <v>438</v>
      </c>
      <c r="B5" t="s">
        <v>27</v>
      </c>
      <c r="C5" t="s">
        <v>26</v>
      </c>
      <c r="D5" s="16">
        <v>45000</v>
      </c>
      <c r="E5" s="16">
        <v>-30000</v>
      </c>
      <c r="F5" s="16">
        <v>-12000</v>
      </c>
      <c r="G5" s="16">
        <v>-3000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>
      <c r="A6" t="s">
        <v>439</v>
      </c>
      <c r="B6" t="s">
        <v>440</v>
      </c>
      <c r="C6">
        <v>1</v>
      </c>
      <c r="D6">
        <v>-248.97</v>
      </c>
      <c r="E6" s="16"/>
      <c r="F6" s="16"/>
      <c r="G6" s="16"/>
      <c r="H6" s="16"/>
      <c r="I6" s="16"/>
      <c r="J6" s="16"/>
      <c r="K6" s="16"/>
      <c r="L6" s="16"/>
      <c r="M6" s="16"/>
      <c r="N6" s="16">
        <v>248.97</v>
      </c>
      <c r="O6" s="16"/>
      <c r="P6" s="16"/>
      <c r="Q6" s="16"/>
      <c r="R6" s="16"/>
      <c r="S6" s="16"/>
      <c r="T6" s="16"/>
      <c r="U6" s="16"/>
      <c r="V6" s="16"/>
      <c r="W6" s="16"/>
    </row>
    <row r="7" spans="1:23">
      <c r="A7" t="s">
        <v>441</v>
      </c>
      <c r="B7" t="s">
        <v>442</v>
      </c>
      <c r="C7">
        <v>2</v>
      </c>
      <c r="D7">
        <v>-825.1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>
        <v>825.1</v>
      </c>
      <c r="Q7" s="16"/>
      <c r="R7" s="16"/>
      <c r="S7" s="16"/>
      <c r="T7" s="16"/>
      <c r="U7" s="16"/>
      <c r="V7" s="16"/>
      <c r="W7" s="16"/>
    </row>
    <row r="8" spans="1:23">
      <c r="A8" t="s">
        <v>443</v>
      </c>
      <c r="B8" t="s">
        <v>444</v>
      </c>
      <c r="C8">
        <v>3</v>
      </c>
      <c r="D8" s="16">
        <v>-3096.88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>
        <v>3096.88</v>
      </c>
      <c r="P8" s="16"/>
      <c r="Q8" s="16"/>
      <c r="R8" s="16"/>
      <c r="S8" s="16"/>
      <c r="T8" s="16"/>
      <c r="U8" s="16"/>
      <c r="V8" s="16"/>
      <c r="W8" s="16"/>
    </row>
    <row r="9" spans="1:23">
      <c r="A9" t="s">
        <v>443</v>
      </c>
      <c r="B9" t="s">
        <v>445</v>
      </c>
      <c r="C9">
        <v>4</v>
      </c>
      <c r="D9">
        <v>-564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>
        <v>564</v>
      </c>
      <c r="Q9" s="16"/>
      <c r="R9" s="16"/>
      <c r="S9" s="16"/>
      <c r="T9" s="16"/>
      <c r="U9" s="16"/>
      <c r="V9" s="16"/>
      <c r="W9" s="16"/>
    </row>
    <row r="10" spans="1:23">
      <c r="A10" t="s">
        <v>443</v>
      </c>
      <c r="B10" t="s">
        <v>446</v>
      </c>
      <c r="C10">
        <v>5</v>
      </c>
      <c r="D10">
        <v>-577.9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>
        <v>577.9</v>
      </c>
      <c r="Q10" s="16"/>
      <c r="R10" s="16"/>
      <c r="S10" s="16"/>
      <c r="T10" s="16"/>
      <c r="U10" s="16"/>
      <c r="V10" s="16"/>
      <c r="W10" s="16"/>
    </row>
    <row r="11" spans="1:23">
      <c r="A11" t="s">
        <v>443</v>
      </c>
      <c r="B11" t="s">
        <v>447</v>
      </c>
      <c r="C11">
        <v>6</v>
      </c>
      <c r="D11" s="16">
        <v>-6513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>
        <v>6513</v>
      </c>
      <c r="Q11" s="16"/>
      <c r="R11" s="16"/>
      <c r="S11" s="16"/>
      <c r="T11" s="16"/>
      <c r="U11" s="16"/>
      <c r="V11" s="16"/>
      <c r="W11" s="16"/>
    </row>
    <row r="12" spans="1:23">
      <c r="A12" t="s">
        <v>448</v>
      </c>
      <c r="B12" t="s">
        <v>387</v>
      </c>
      <c r="C12" t="s">
        <v>26</v>
      </c>
      <c r="D12" s="16">
        <v>-36929</v>
      </c>
      <c r="E12" s="16"/>
      <c r="F12" s="16"/>
      <c r="G12" s="16"/>
      <c r="H12" s="16"/>
      <c r="I12" s="16">
        <v>36929</v>
      </c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>
      <c r="A13" t="s">
        <v>448</v>
      </c>
      <c r="B13" t="s">
        <v>27</v>
      </c>
      <c r="D13" s="16">
        <v>45000</v>
      </c>
      <c r="E13" s="16">
        <v>-30000</v>
      </c>
      <c r="F13" s="16">
        <v>-12000</v>
      </c>
      <c r="G13" s="16">
        <v>-3000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>
      <c r="A14" t="s">
        <v>449</v>
      </c>
      <c r="B14" t="s">
        <v>450</v>
      </c>
      <c r="C14">
        <v>7</v>
      </c>
      <c r="D14">
        <v>-248.97</v>
      </c>
      <c r="E14" s="16"/>
      <c r="F14" s="16"/>
      <c r="G14" s="16"/>
      <c r="H14" s="16"/>
      <c r="I14" s="16"/>
      <c r="J14" s="16"/>
      <c r="K14" s="16"/>
      <c r="L14" s="16"/>
      <c r="M14" s="16"/>
      <c r="N14" s="16">
        <v>248.97</v>
      </c>
      <c r="O14" s="16"/>
      <c r="P14" s="16"/>
      <c r="Q14" s="16"/>
      <c r="R14" s="16"/>
      <c r="S14" s="16"/>
      <c r="T14" s="16"/>
      <c r="U14" s="16"/>
      <c r="V14" s="16"/>
      <c r="W14" s="16"/>
    </row>
    <row r="15" spans="1:23">
      <c r="A15" t="s">
        <v>451</v>
      </c>
      <c r="B15" t="s">
        <v>452</v>
      </c>
      <c r="C15">
        <v>8</v>
      </c>
      <c r="D15" s="16">
        <v>-2859.38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>
        <v>2859.38</v>
      </c>
      <c r="P15" s="16"/>
      <c r="Q15" s="16"/>
      <c r="R15" s="16"/>
      <c r="S15" s="16"/>
      <c r="T15" s="16"/>
      <c r="U15" s="16"/>
      <c r="V15" s="16"/>
      <c r="W15" s="16"/>
    </row>
    <row r="16" spans="1:23">
      <c r="A16" t="s">
        <v>451</v>
      </c>
      <c r="B16" t="s">
        <v>453</v>
      </c>
      <c r="C16">
        <v>9</v>
      </c>
      <c r="D16" s="16">
        <v>-2000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>
        <v>2000</v>
      </c>
      <c r="Q16" s="16"/>
      <c r="R16" s="16"/>
      <c r="S16" s="16"/>
      <c r="T16" s="16"/>
      <c r="U16" s="16"/>
      <c r="V16" s="16"/>
      <c r="W16" s="16"/>
    </row>
    <row r="17" spans="1:23">
      <c r="A17" t="s">
        <v>454</v>
      </c>
      <c r="B17" t="s">
        <v>67</v>
      </c>
      <c r="C17" t="s">
        <v>154</v>
      </c>
      <c r="D17">
        <v>-348.56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>
        <v>348.56</v>
      </c>
      <c r="V17" s="16"/>
      <c r="W17" s="16"/>
    </row>
    <row r="18" spans="1:23">
      <c r="A18" t="s">
        <v>454</v>
      </c>
      <c r="B18" t="s">
        <v>65</v>
      </c>
      <c r="C18" t="s">
        <v>154</v>
      </c>
      <c r="D18">
        <v>-256.75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>
        <v>256.75</v>
      </c>
      <c r="V18" s="16"/>
      <c r="W18" s="16"/>
    </row>
    <row r="19" spans="1:23">
      <c r="A19" t="s">
        <v>454</v>
      </c>
      <c r="B19" t="s">
        <v>97</v>
      </c>
      <c r="C19" t="s">
        <v>154</v>
      </c>
      <c r="D19">
        <v>-300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>
        <v>300</v>
      </c>
      <c r="V19" s="16"/>
      <c r="W19" s="16"/>
    </row>
    <row r="20" spans="1:23">
      <c r="A20" t="s">
        <v>454</v>
      </c>
      <c r="B20" t="s">
        <v>98</v>
      </c>
      <c r="C20" t="s">
        <v>154</v>
      </c>
      <c r="D20">
        <v>-75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>
        <v>75</v>
      </c>
      <c r="V20" s="16"/>
      <c r="W20" s="16"/>
    </row>
    <row r="21" spans="1:23">
      <c r="A21" t="s">
        <v>455</v>
      </c>
      <c r="B21" t="s">
        <v>456</v>
      </c>
      <c r="C21" t="s">
        <v>154</v>
      </c>
      <c r="D21" s="16">
        <v>-1000</v>
      </c>
      <c r="E21" s="16"/>
      <c r="F21" s="16"/>
      <c r="G21" s="16"/>
      <c r="H21" s="16"/>
      <c r="I21" s="16"/>
      <c r="J21" s="16"/>
      <c r="K21" s="16">
        <v>1000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>
      <c r="A22" t="s">
        <v>455</v>
      </c>
      <c r="B22" t="s">
        <v>387</v>
      </c>
      <c r="C22" t="s">
        <v>26</v>
      </c>
      <c r="D22" s="16">
        <v>-36929</v>
      </c>
      <c r="E22" s="16"/>
      <c r="F22" s="16"/>
      <c r="G22" s="16"/>
      <c r="H22" s="16"/>
      <c r="I22" s="16">
        <v>36929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>
      <c r="A23" t="s">
        <v>455</v>
      </c>
      <c r="B23" t="s">
        <v>27</v>
      </c>
      <c r="C23" t="s">
        <v>26</v>
      </c>
      <c r="D23" s="16">
        <v>45000</v>
      </c>
      <c r="E23" s="16">
        <v>-30000</v>
      </c>
      <c r="F23" s="16">
        <v>-12000</v>
      </c>
      <c r="G23" s="16">
        <v>-3000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3">
      <c r="A24" t="s">
        <v>455</v>
      </c>
      <c r="B24" t="s">
        <v>160</v>
      </c>
      <c r="C24" t="s">
        <v>26</v>
      </c>
      <c r="D24">
        <v>-968.12</v>
      </c>
      <c r="E24" s="16"/>
      <c r="F24" s="16"/>
      <c r="G24" s="16"/>
      <c r="H24" s="16"/>
      <c r="I24" s="16"/>
      <c r="J24" s="16"/>
      <c r="K24" s="16">
        <v>968.12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3">
      <c r="A25" t="s">
        <v>455</v>
      </c>
      <c r="B25" t="s">
        <v>160</v>
      </c>
      <c r="C25" t="s">
        <v>26</v>
      </c>
      <c r="D25">
        <v>-663.65</v>
      </c>
      <c r="E25" s="16"/>
      <c r="F25" s="16"/>
      <c r="G25" s="16"/>
      <c r="H25" s="16"/>
      <c r="I25" s="16"/>
      <c r="J25" s="16"/>
      <c r="K25" s="16">
        <v>663.65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3">
      <c r="A26" t="s">
        <v>457</v>
      </c>
      <c r="B26" t="s">
        <v>458</v>
      </c>
      <c r="C26">
        <v>10</v>
      </c>
      <c r="D26">
        <v>-248.97</v>
      </c>
      <c r="E26" s="16"/>
      <c r="F26" s="16"/>
      <c r="G26" s="16"/>
      <c r="H26" s="16"/>
      <c r="I26" s="16"/>
      <c r="J26" s="16"/>
      <c r="K26" s="16"/>
      <c r="L26" s="16"/>
      <c r="M26" s="16"/>
      <c r="N26" s="16">
        <v>248.97</v>
      </c>
      <c r="O26" s="16"/>
      <c r="P26" s="16"/>
      <c r="Q26" s="16"/>
      <c r="R26" s="16"/>
      <c r="S26" s="16"/>
      <c r="T26" s="16"/>
      <c r="U26" s="16"/>
      <c r="V26" s="16"/>
      <c r="W26" s="16"/>
    </row>
    <row r="27" spans="1:23">
      <c r="A27" t="s">
        <v>459</v>
      </c>
      <c r="B27" t="s">
        <v>460</v>
      </c>
      <c r="C27">
        <v>11</v>
      </c>
      <c r="D27">
        <v>-139</v>
      </c>
      <c r="E27" s="16"/>
      <c r="F27" s="16"/>
      <c r="G27" s="16"/>
      <c r="H27" s="16"/>
      <c r="I27" s="16"/>
      <c r="J27" s="16"/>
      <c r="K27" s="16"/>
      <c r="L27" s="16"/>
      <c r="M27" s="16">
        <v>139</v>
      </c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3">
      <c r="A28" t="s">
        <v>459</v>
      </c>
      <c r="B28" t="s">
        <v>461</v>
      </c>
      <c r="C28">
        <v>12</v>
      </c>
      <c r="D28">
        <v>-351</v>
      </c>
      <c r="E28" s="16"/>
      <c r="F28" s="16"/>
      <c r="G28" s="16"/>
      <c r="H28" s="16"/>
      <c r="I28" s="16"/>
      <c r="J28" s="16"/>
      <c r="K28" s="16"/>
      <c r="L28" s="16"/>
      <c r="M28" s="16"/>
      <c r="N28" s="16">
        <v>351</v>
      </c>
      <c r="O28" s="16"/>
      <c r="P28" s="16"/>
      <c r="Q28" s="16"/>
      <c r="R28" s="16"/>
      <c r="S28" s="16"/>
      <c r="T28" s="16"/>
      <c r="U28" s="16"/>
      <c r="V28" s="16"/>
      <c r="W28" s="16"/>
    </row>
    <row r="29" spans="1:23">
      <c r="A29" t="s">
        <v>462</v>
      </c>
      <c r="B29" t="s">
        <v>27</v>
      </c>
      <c r="C29" t="s">
        <v>26</v>
      </c>
      <c r="D29" s="16">
        <v>45000</v>
      </c>
      <c r="E29" s="16">
        <v>-30000</v>
      </c>
      <c r="F29" s="16">
        <v>-12000</v>
      </c>
      <c r="G29" s="16">
        <v>-3000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1:23">
      <c r="A30" t="s">
        <v>463</v>
      </c>
      <c r="B30" t="s">
        <v>464</v>
      </c>
      <c r="C30">
        <v>13</v>
      </c>
      <c r="D30">
        <v>-248.97</v>
      </c>
      <c r="E30" s="16"/>
      <c r="F30" s="16"/>
      <c r="G30" s="16"/>
      <c r="H30" s="16"/>
      <c r="I30" s="16"/>
      <c r="J30" s="16"/>
      <c r="K30" s="16"/>
      <c r="L30" s="16"/>
      <c r="M30" s="16"/>
      <c r="N30" s="16">
        <v>248.97</v>
      </c>
      <c r="O30" s="16"/>
      <c r="P30" s="16"/>
      <c r="Q30" s="16"/>
      <c r="R30" s="16"/>
      <c r="S30" s="16"/>
      <c r="T30" s="16"/>
      <c r="U30" s="16"/>
      <c r="V30" s="16"/>
      <c r="W30" s="16"/>
    </row>
    <row r="31" spans="1:23">
      <c r="A31" t="s">
        <v>465</v>
      </c>
      <c r="B31" t="s">
        <v>466</v>
      </c>
      <c r="C31">
        <v>14</v>
      </c>
      <c r="D31" s="16">
        <v>-3215.63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>
        <v>3215.63</v>
      </c>
      <c r="P31" s="16"/>
      <c r="Q31" s="16"/>
      <c r="R31" s="16"/>
      <c r="S31" s="16"/>
      <c r="T31" s="16"/>
      <c r="U31" s="16"/>
      <c r="V31" s="16"/>
      <c r="W31" s="16"/>
    </row>
    <row r="32" spans="1:23">
      <c r="A32" t="s">
        <v>467</v>
      </c>
      <c r="B32" t="s">
        <v>27</v>
      </c>
      <c r="C32" t="s">
        <v>26</v>
      </c>
      <c r="D32" s="16">
        <v>45000</v>
      </c>
      <c r="E32" s="16">
        <v>-30000</v>
      </c>
      <c r="F32" s="16">
        <v>-12000</v>
      </c>
      <c r="G32" s="16">
        <v>-3000</v>
      </c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>
      <c r="A33" t="s">
        <v>468</v>
      </c>
      <c r="B33" t="s">
        <v>469</v>
      </c>
      <c r="C33">
        <v>15</v>
      </c>
      <c r="D33">
        <v>-248.97</v>
      </c>
      <c r="E33" s="16"/>
      <c r="F33" s="16"/>
      <c r="G33" s="16"/>
      <c r="H33" s="16"/>
      <c r="I33" s="16"/>
      <c r="J33" s="16"/>
      <c r="K33" s="16"/>
      <c r="L33" s="16"/>
      <c r="M33" s="16"/>
      <c r="N33" s="16">
        <v>248.97</v>
      </c>
      <c r="O33" s="16"/>
      <c r="P33" s="16"/>
      <c r="Q33" s="16"/>
      <c r="R33" s="16"/>
      <c r="S33" s="16"/>
      <c r="T33" s="16"/>
      <c r="U33" s="16"/>
      <c r="V33" s="16"/>
      <c r="W33" s="16"/>
    </row>
    <row r="34" spans="1:23">
      <c r="A34" t="s">
        <v>470</v>
      </c>
      <c r="B34" t="s">
        <v>65</v>
      </c>
      <c r="C34" t="s">
        <v>154</v>
      </c>
      <c r="D34">
        <v>-252.25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>
        <v>252.25</v>
      </c>
      <c r="V34" s="16"/>
      <c r="W34" s="16"/>
    </row>
    <row r="35" spans="1:23">
      <c r="A35" t="s">
        <v>470</v>
      </c>
      <c r="B35" t="s">
        <v>98</v>
      </c>
      <c r="C35" t="s">
        <v>154</v>
      </c>
      <c r="D35">
        <v>-75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>
        <v>75</v>
      </c>
      <c r="V35" s="16"/>
      <c r="W35" s="16"/>
    </row>
    <row r="36" spans="1:23">
      <c r="A36" t="s">
        <v>470</v>
      </c>
      <c r="B36" t="s">
        <v>97</v>
      </c>
      <c r="C36" t="s">
        <v>154</v>
      </c>
      <c r="D36">
        <v>-300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>
        <v>300</v>
      </c>
      <c r="V36" s="16"/>
      <c r="W36" s="16"/>
    </row>
    <row r="37" spans="1:23">
      <c r="A37" t="s">
        <v>471</v>
      </c>
      <c r="B37" t="s">
        <v>67</v>
      </c>
      <c r="C37" t="s">
        <v>154</v>
      </c>
      <c r="D37">
        <v>-486.19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>
        <v>486.19</v>
      </c>
      <c r="V37" s="16"/>
      <c r="W37" s="16"/>
    </row>
    <row r="38" spans="1:23">
      <c r="A38" t="s">
        <v>472</v>
      </c>
      <c r="B38" t="s">
        <v>368</v>
      </c>
      <c r="C38">
        <v>16</v>
      </c>
      <c r="D38" s="16">
        <v>-1000</v>
      </c>
      <c r="E38" s="16"/>
      <c r="F38" s="16"/>
      <c r="G38" s="16"/>
      <c r="H38" s="16"/>
      <c r="I38" s="16"/>
      <c r="J38" s="16"/>
      <c r="K38" s="16"/>
      <c r="L38" s="16"/>
      <c r="M38" s="16">
        <v>1000</v>
      </c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>
      <c r="A39" t="s">
        <v>472</v>
      </c>
      <c r="B39" t="s">
        <v>473</v>
      </c>
      <c r="C39">
        <v>16</v>
      </c>
      <c r="D39" s="16">
        <v>-1000</v>
      </c>
      <c r="E39" s="16"/>
      <c r="F39" s="16"/>
      <c r="G39" s="16"/>
      <c r="H39" s="16"/>
      <c r="I39" s="16"/>
      <c r="J39" s="16"/>
      <c r="K39" s="16"/>
      <c r="L39" s="16"/>
      <c r="M39" s="16">
        <v>1000</v>
      </c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>
      <c r="A40" t="s">
        <v>472</v>
      </c>
      <c r="B40" t="s">
        <v>474</v>
      </c>
      <c r="C40" t="s">
        <v>26</v>
      </c>
      <c r="D40" s="16">
        <v>-27038.26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>
        <v>27038.26</v>
      </c>
      <c r="S40" s="16"/>
      <c r="T40" s="16"/>
      <c r="U40" s="16"/>
      <c r="V40" s="16"/>
      <c r="W40" s="16"/>
    </row>
    <row r="41" spans="1:23">
      <c r="A41" t="s">
        <v>472</v>
      </c>
      <c r="B41" t="s">
        <v>387</v>
      </c>
      <c r="C41" t="s">
        <v>26</v>
      </c>
      <c r="D41">
        <v>-813.94</v>
      </c>
      <c r="E41" s="16"/>
      <c r="F41" s="16"/>
      <c r="G41" s="16"/>
      <c r="H41" s="16"/>
      <c r="I41" s="16">
        <v>813.94</v>
      </c>
      <c r="J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1:23">
      <c r="A42" t="s">
        <v>472</v>
      </c>
      <c r="B42" t="s">
        <v>27</v>
      </c>
      <c r="C42" t="s">
        <v>26</v>
      </c>
      <c r="D42" s="16">
        <v>45000</v>
      </c>
      <c r="E42" s="16">
        <v>-30000</v>
      </c>
      <c r="F42" s="16">
        <v>-12000</v>
      </c>
      <c r="G42" s="16">
        <v>-3000</v>
      </c>
      <c r="H42" s="16"/>
      <c r="I42" s="16"/>
      <c r="J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1:23">
      <c r="A43" t="s">
        <v>472</v>
      </c>
      <c r="B43" t="s">
        <v>160</v>
      </c>
      <c r="C43" t="s">
        <v>26</v>
      </c>
      <c r="D43">
        <v>-632.14</v>
      </c>
      <c r="E43" s="16"/>
      <c r="F43" s="16"/>
      <c r="G43" s="16"/>
      <c r="H43" s="16"/>
      <c r="I43" s="16"/>
      <c r="J43" s="16"/>
      <c r="K43" s="16">
        <v>632.14</v>
      </c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</row>
    <row r="44" spans="1:23">
      <c r="A44" t="s">
        <v>472</v>
      </c>
      <c r="B44" t="s">
        <v>160</v>
      </c>
      <c r="C44" t="s">
        <v>26</v>
      </c>
      <c r="D44">
        <v>-749.51</v>
      </c>
      <c r="E44" s="16"/>
      <c r="F44" s="16"/>
      <c r="G44" s="16"/>
      <c r="H44" s="16"/>
      <c r="I44" s="16"/>
      <c r="J44" s="16"/>
      <c r="K44" s="16">
        <v>749.51</v>
      </c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</row>
    <row r="45" spans="1:23">
      <c r="A45" t="s">
        <v>475</v>
      </c>
      <c r="B45" t="s">
        <v>106</v>
      </c>
      <c r="C45" t="s">
        <v>26</v>
      </c>
      <c r="D45" s="16">
        <v>-12027.13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>
        <v>12027.13</v>
      </c>
      <c r="S45" s="16"/>
      <c r="T45" s="16"/>
      <c r="U45" s="16"/>
      <c r="V45" s="16"/>
      <c r="W45" s="16"/>
    </row>
    <row r="46" spans="1:23">
      <c r="A46" t="s">
        <v>476</v>
      </c>
      <c r="B46" t="s">
        <v>477</v>
      </c>
      <c r="C46">
        <v>17</v>
      </c>
      <c r="D46">
        <v>-248.97</v>
      </c>
      <c r="E46" s="16"/>
      <c r="F46" s="16"/>
      <c r="G46" s="16"/>
      <c r="H46" s="16"/>
      <c r="I46" s="16"/>
      <c r="J46" s="16"/>
      <c r="K46" s="16"/>
      <c r="L46" s="16"/>
      <c r="M46" s="16"/>
      <c r="N46" s="16">
        <v>248.97</v>
      </c>
      <c r="O46" s="16"/>
      <c r="P46" s="16"/>
      <c r="Q46" s="16"/>
      <c r="R46" s="16"/>
      <c r="S46" s="16"/>
      <c r="T46" s="16"/>
      <c r="U46" s="16"/>
      <c r="V46" s="16"/>
      <c r="W46" s="16"/>
    </row>
    <row r="47" spans="1:23">
      <c r="A47" t="s">
        <v>478</v>
      </c>
      <c r="B47" t="s">
        <v>479</v>
      </c>
      <c r="C47">
        <v>18</v>
      </c>
      <c r="D47">
        <v>-50</v>
      </c>
      <c r="E47" s="16"/>
      <c r="F47" s="16"/>
      <c r="G47" s="16"/>
      <c r="H47" s="16"/>
      <c r="I47" s="16"/>
      <c r="J47" s="16"/>
      <c r="K47" s="16"/>
      <c r="L47" s="16"/>
      <c r="M47" s="16"/>
      <c r="N47" s="16">
        <v>50</v>
      </c>
      <c r="O47" s="16"/>
      <c r="P47" s="16"/>
      <c r="Q47" s="16"/>
      <c r="R47" s="16"/>
      <c r="S47" s="16"/>
      <c r="T47" s="16"/>
      <c r="U47" s="16"/>
      <c r="V47" s="16"/>
      <c r="W47" s="16"/>
    </row>
    <row r="48" spans="1:23">
      <c r="A48" t="s">
        <v>478</v>
      </c>
      <c r="B48" t="s">
        <v>387</v>
      </c>
      <c r="D48" s="16">
        <v>-36929</v>
      </c>
      <c r="E48" s="16"/>
      <c r="F48" s="16"/>
      <c r="G48" s="16"/>
      <c r="H48" s="16"/>
      <c r="I48" s="16">
        <v>36929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</row>
    <row r="49" spans="1:23">
      <c r="A49" t="s">
        <v>478</v>
      </c>
      <c r="B49" t="s">
        <v>27</v>
      </c>
      <c r="D49" s="16">
        <v>45000</v>
      </c>
      <c r="E49" s="16">
        <v>-30000</v>
      </c>
      <c r="F49" s="16">
        <v>-12000</v>
      </c>
      <c r="G49" s="16">
        <v>-3000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</row>
    <row r="50" spans="1:23">
      <c r="A50" t="s">
        <v>480</v>
      </c>
      <c r="B50" t="s">
        <v>481</v>
      </c>
      <c r="C50">
        <v>19</v>
      </c>
      <c r="D50">
        <v>-248.97</v>
      </c>
      <c r="E50" s="16"/>
      <c r="F50" s="16"/>
      <c r="G50" s="16"/>
      <c r="H50" s="16"/>
      <c r="I50" s="16"/>
      <c r="J50" s="16"/>
      <c r="K50" s="16"/>
      <c r="L50" s="16"/>
      <c r="M50" s="16"/>
      <c r="N50" s="16">
        <v>248.97</v>
      </c>
      <c r="O50" s="16"/>
      <c r="P50" s="16"/>
      <c r="Q50" s="16"/>
      <c r="R50" s="16"/>
      <c r="S50" s="16"/>
      <c r="T50" s="16"/>
      <c r="U50" s="16"/>
      <c r="V50" s="16"/>
      <c r="W50" s="16"/>
    </row>
    <row r="51" spans="1:23">
      <c r="A51" t="s">
        <v>482</v>
      </c>
      <c r="B51" t="s">
        <v>387</v>
      </c>
      <c r="C51" t="s">
        <v>26</v>
      </c>
      <c r="D51" s="16">
        <v>-36929</v>
      </c>
      <c r="E51" s="16"/>
      <c r="F51" s="16"/>
      <c r="G51" s="16"/>
      <c r="H51" s="16"/>
      <c r="I51" s="16">
        <v>36929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</row>
    <row r="52" spans="1:23">
      <c r="A52" t="s">
        <v>482</v>
      </c>
      <c r="B52" t="s">
        <v>27</v>
      </c>
      <c r="D52" s="16">
        <v>43500</v>
      </c>
      <c r="E52" s="16">
        <v>-29000</v>
      </c>
      <c r="F52" s="16">
        <v>-11600</v>
      </c>
      <c r="G52" s="16">
        <v>-2900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spans="1:23">
      <c r="A53" t="s">
        <v>483</v>
      </c>
      <c r="B53" t="s">
        <v>484</v>
      </c>
      <c r="C53">
        <v>20</v>
      </c>
      <c r="D53">
        <v>-251.56</v>
      </c>
      <c r="E53" s="16"/>
      <c r="F53" s="16"/>
      <c r="G53" s="16"/>
      <c r="H53" s="16"/>
      <c r="I53" s="16"/>
      <c r="J53" s="16"/>
      <c r="K53" s="16"/>
      <c r="L53" s="16"/>
      <c r="M53" s="16"/>
      <c r="N53" s="16">
        <v>251.56</v>
      </c>
      <c r="O53" s="16"/>
      <c r="P53" s="16"/>
      <c r="Q53" s="16"/>
      <c r="R53" s="16"/>
      <c r="S53" s="16"/>
      <c r="T53" s="16"/>
      <c r="U53" s="16"/>
      <c r="V53" s="16"/>
      <c r="W53" s="16"/>
    </row>
    <row r="54" spans="1:23">
      <c r="A54" t="s">
        <v>485</v>
      </c>
      <c r="B54" t="s">
        <v>486</v>
      </c>
      <c r="C54" t="s">
        <v>26</v>
      </c>
      <c r="D54" s="16">
        <v>1500</v>
      </c>
      <c r="E54" s="16">
        <v>-1000</v>
      </c>
      <c r="F54" s="16">
        <v>-400</v>
      </c>
      <c r="G54" s="16">
        <v>-100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spans="1:23">
      <c r="A55" t="s">
        <v>487</v>
      </c>
      <c r="B55" t="s">
        <v>488</v>
      </c>
      <c r="C55">
        <v>21</v>
      </c>
      <c r="D55">
        <v>-204.69</v>
      </c>
      <c r="E55" s="16"/>
      <c r="F55" s="16"/>
      <c r="G55" s="16"/>
      <c r="H55" s="16"/>
      <c r="I55" s="16"/>
      <c r="J55" s="16"/>
      <c r="K55" s="16"/>
      <c r="L55" s="16"/>
      <c r="M55" s="16"/>
      <c r="N55" s="16">
        <v>204.69</v>
      </c>
      <c r="O55" s="16"/>
      <c r="P55" s="16"/>
      <c r="Q55" s="16"/>
      <c r="R55" s="16"/>
      <c r="S55" s="16"/>
      <c r="T55" s="16"/>
      <c r="U55" s="16"/>
      <c r="V55" s="16"/>
      <c r="W55" s="16"/>
    </row>
    <row r="56" spans="1:23">
      <c r="A56" t="s">
        <v>487</v>
      </c>
      <c r="B56" t="s">
        <v>119</v>
      </c>
      <c r="C56" t="s">
        <v>154</v>
      </c>
      <c r="D56" s="16">
        <v>-2449.11</v>
      </c>
      <c r="E56" s="16">
        <v>2449.11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</row>
    <row r="57" spans="1:23">
      <c r="A57" t="s">
        <v>487</v>
      </c>
      <c r="B57" t="s">
        <v>118</v>
      </c>
      <c r="C57" t="s">
        <v>154</v>
      </c>
      <c r="D57" s="16">
        <v>-2356.38</v>
      </c>
      <c r="E57" s="16">
        <v>2356.38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</row>
    <row r="58" spans="1:23">
      <c r="A58" t="s">
        <v>487</v>
      </c>
      <c r="B58" t="s">
        <v>120</v>
      </c>
      <c r="C58" t="s">
        <v>154</v>
      </c>
      <c r="D58" s="16">
        <v>-2498.87</v>
      </c>
      <c r="E58" s="16">
        <v>2498.87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1:23">
      <c r="A59" t="s">
        <v>487</v>
      </c>
      <c r="B59" t="s">
        <v>121</v>
      </c>
      <c r="C59" t="s">
        <v>154</v>
      </c>
      <c r="D59">
        <v>-325.26</v>
      </c>
      <c r="E59">
        <v>325.26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</row>
    <row r="60" spans="1:23">
      <c r="A60" t="s">
        <v>487</v>
      </c>
      <c r="B60" t="s">
        <v>122</v>
      </c>
      <c r="C60" t="s">
        <v>154</v>
      </c>
      <c r="D60">
        <v>-154.12</v>
      </c>
      <c r="E60">
        <v>154.12</v>
      </c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</row>
    <row r="61" spans="1:23">
      <c r="A61" t="s">
        <v>487</v>
      </c>
      <c r="B61" t="s">
        <v>123</v>
      </c>
      <c r="C61" t="s">
        <v>154</v>
      </c>
      <c r="D61" s="16">
        <v>-1804.49</v>
      </c>
      <c r="E61" s="16">
        <v>1804.49</v>
      </c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</row>
    <row r="62" spans="1:23">
      <c r="A62" t="s">
        <v>487</v>
      </c>
      <c r="B62" t="s">
        <v>126</v>
      </c>
      <c r="C62" t="s">
        <v>154</v>
      </c>
      <c r="D62" s="16">
        <v>-3363.64</v>
      </c>
      <c r="E62" s="16">
        <v>3363.64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</row>
    <row r="63" spans="1:23">
      <c r="A63" t="s">
        <v>487</v>
      </c>
      <c r="B63" t="s">
        <v>129</v>
      </c>
      <c r="C63" t="s">
        <v>154</v>
      </c>
      <c r="D63" s="16">
        <v>-1638.63</v>
      </c>
      <c r="E63" s="16">
        <v>1638.63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1:23">
      <c r="A64" t="s">
        <v>487</v>
      </c>
      <c r="B64" t="s">
        <v>130</v>
      </c>
      <c r="C64" t="s">
        <v>154</v>
      </c>
      <c r="D64" s="16">
        <v>-2398.6</v>
      </c>
      <c r="E64" s="16">
        <v>2398.6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</row>
    <row r="65" spans="1:23">
      <c r="A65" t="s">
        <v>487</v>
      </c>
      <c r="B65" t="s">
        <v>131</v>
      </c>
      <c r="C65" t="s">
        <v>154</v>
      </c>
      <c r="D65" s="16">
        <v>-5722.73</v>
      </c>
      <c r="E65" s="16">
        <v>5722.73</v>
      </c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</row>
    <row r="66" spans="1:23">
      <c r="A66" t="s">
        <v>487</v>
      </c>
      <c r="B66" t="s">
        <v>133</v>
      </c>
      <c r="C66" t="s">
        <v>154</v>
      </c>
      <c r="D66" s="16">
        <v>-2785.37</v>
      </c>
      <c r="E66" s="16">
        <v>2785.37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1:23">
      <c r="A67" t="s">
        <v>487</v>
      </c>
      <c r="B67" t="s">
        <v>134</v>
      </c>
      <c r="C67" t="s">
        <v>154</v>
      </c>
      <c r="D67">
        <v>-313.95</v>
      </c>
      <c r="E67">
        <v>313.95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</row>
    <row r="68" spans="1:23">
      <c r="A68" t="s">
        <v>487</v>
      </c>
      <c r="B68" t="s">
        <v>135</v>
      </c>
      <c r="C68" t="s">
        <v>154</v>
      </c>
      <c r="D68">
        <v>-72.69</v>
      </c>
      <c r="E68">
        <v>72.69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</row>
    <row r="69" spans="1:23">
      <c r="A69" t="s">
        <v>487</v>
      </c>
      <c r="B69" t="s">
        <v>489</v>
      </c>
      <c r="C69" t="s">
        <v>154</v>
      </c>
      <c r="D69" s="16">
        <v>-1079.96</v>
      </c>
      <c r="E69" s="16">
        <v>1079.96</v>
      </c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</row>
    <row r="70" spans="1:23">
      <c r="A70" t="s">
        <v>487</v>
      </c>
      <c r="B70" t="s">
        <v>490</v>
      </c>
      <c r="C70" t="s">
        <v>154</v>
      </c>
      <c r="D70" s="16">
        <v>-3514.43</v>
      </c>
      <c r="E70" s="16">
        <v>3514.43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</row>
    <row r="71" spans="1:23">
      <c r="A71" t="s">
        <v>487</v>
      </c>
      <c r="B71" t="s">
        <v>137</v>
      </c>
      <c r="C71" t="s">
        <v>154</v>
      </c>
      <c r="D71" s="16">
        <v>-2596.13</v>
      </c>
      <c r="E71" s="16">
        <v>2596.13</v>
      </c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</row>
    <row r="72" spans="1:23">
      <c r="A72" t="s">
        <v>487</v>
      </c>
      <c r="B72" t="s">
        <v>140</v>
      </c>
      <c r="C72" t="s">
        <v>154</v>
      </c>
      <c r="D72">
        <v>-418</v>
      </c>
      <c r="E72">
        <v>418</v>
      </c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3">
      <c r="A73" t="s">
        <v>487</v>
      </c>
      <c r="B73" t="s">
        <v>491</v>
      </c>
      <c r="C73" t="s">
        <v>154</v>
      </c>
      <c r="D73">
        <v>-568.78</v>
      </c>
      <c r="E73">
        <v>568.78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4" spans="1:23">
      <c r="A74" t="s">
        <v>492</v>
      </c>
      <c r="B74" t="s">
        <v>65</v>
      </c>
      <c r="C74" t="s">
        <v>154</v>
      </c>
      <c r="D74">
        <v>-266.5</v>
      </c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>
        <v>266.5</v>
      </c>
      <c r="V74" s="16"/>
      <c r="W74" s="16"/>
    </row>
    <row r="75" spans="1:23">
      <c r="A75" t="s">
        <v>492</v>
      </c>
      <c r="B75" t="s">
        <v>493</v>
      </c>
      <c r="C75" t="s">
        <v>154</v>
      </c>
      <c r="D75">
        <v>-0.75</v>
      </c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>
        <v>0.75</v>
      </c>
      <c r="V75" s="16"/>
      <c r="W75" s="16"/>
    </row>
    <row r="76" spans="1:23">
      <c r="A76" t="s">
        <v>492</v>
      </c>
      <c r="B76" t="s">
        <v>98</v>
      </c>
      <c r="C76" t="s">
        <v>154</v>
      </c>
      <c r="D76">
        <v>-75</v>
      </c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>
        <v>75</v>
      </c>
      <c r="V76" s="16"/>
      <c r="W76" s="16"/>
    </row>
    <row r="77" spans="1:23">
      <c r="A77" t="s">
        <v>492</v>
      </c>
      <c r="B77" t="s">
        <v>97</v>
      </c>
      <c r="C77" t="s">
        <v>154</v>
      </c>
      <c r="D77">
        <v>-400</v>
      </c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>
        <v>400</v>
      </c>
      <c r="V77" s="16"/>
      <c r="W77" s="16"/>
    </row>
    <row r="78" spans="1:23">
      <c r="A78" t="s">
        <v>492</v>
      </c>
      <c r="B78" t="s">
        <v>67</v>
      </c>
      <c r="C78" t="s">
        <v>154</v>
      </c>
      <c r="D78">
        <v>-601.46</v>
      </c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>
        <v>601.46</v>
      </c>
      <c r="V78" s="16"/>
      <c r="W78" s="16"/>
    </row>
    <row r="79" spans="1:23">
      <c r="A79" t="s">
        <v>492</v>
      </c>
      <c r="B79" t="s">
        <v>494</v>
      </c>
      <c r="C79" t="s">
        <v>495</v>
      </c>
      <c r="D79">
        <v>100</v>
      </c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>
        <v>-100</v>
      </c>
      <c r="V79" s="16"/>
      <c r="W79" s="16"/>
    </row>
    <row r="80" spans="1:23">
      <c r="A80" t="s">
        <v>496</v>
      </c>
      <c r="B80" t="s">
        <v>497</v>
      </c>
      <c r="C80" t="s">
        <v>154</v>
      </c>
      <c r="D80" s="16">
        <v>-1000</v>
      </c>
      <c r="E80" s="16"/>
      <c r="F80" s="16"/>
      <c r="G80" s="16"/>
      <c r="H80" s="16"/>
      <c r="I80" s="16"/>
      <c r="J80" s="16"/>
      <c r="K80" s="16">
        <v>1000</v>
      </c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</row>
    <row r="81" spans="1:23">
      <c r="A81" t="s">
        <v>496</v>
      </c>
      <c r="B81" t="s">
        <v>387</v>
      </c>
      <c r="C81" t="s">
        <v>26</v>
      </c>
      <c r="D81" s="16">
        <v>-36929</v>
      </c>
      <c r="E81" s="16"/>
      <c r="F81" s="16"/>
      <c r="G81" s="16"/>
      <c r="H81" s="16"/>
      <c r="I81" s="16">
        <v>36929</v>
      </c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</row>
    <row r="82" spans="1:23">
      <c r="A82" t="s">
        <v>496</v>
      </c>
      <c r="B82" t="s">
        <v>27</v>
      </c>
      <c r="C82" t="s">
        <v>26</v>
      </c>
      <c r="D82" s="16">
        <v>45000</v>
      </c>
      <c r="E82" s="16">
        <v>-30000</v>
      </c>
      <c r="F82" s="16">
        <v>-12000</v>
      </c>
      <c r="G82" s="16">
        <v>-3000</v>
      </c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</row>
    <row r="83" spans="1:23">
      <c r="A83" t="s">
        <v>496</v>
      </c>
      <c r="B83" t="s">
        <v>160</v>
      </c>
      <c r="C83" t="s">
        <v>26</v>
      </c>
      <c r="D83">
        <v>-328.94</v>
      </c>
      <c r="E83" s="16"/>
      <c r="F83" s="16"/>
      <c r="G83" s="16"/>
      <c r="H83" s="16"/>
      <c r="I83" s="16"/>
      <c r="J83" s="16"/>
      <c r="K83">
        <v>328.94</v>
      </c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</row>
    <row r="84" spans="1:23">
      <c r="A84" t="s">
        <v>496</v>
      </c>
      <c r="B84" t="s">
        <v>160</v>
      </c>
      <c r="C84" t="s">
        <v>26</v>
      </c>
      <c r="D84">
        <v>-958.82</v>
      </c>
      <c r="E84" s="16"/>
      <c r="F84" s="16"/>
      <c r="G84" s="16"/>
      <c r="H84" s="16"/>
      <c r="I84" s="16"/>
      <c r="J84" s="16"/>
      <c r="K84">
        <v>958.82</v>
      </c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</row>
    <row r="85" spans="1:23">
      <c r="A85" t="s">
        <v>498</v>
      </c>
      <c r="B85" s="17" t="s">
        <v>499</v>
      </c>
      <c r="C85" s="17">
        <v>22</v>
      </c>
      <c r="D85">
        <v>-248.97</v>
      </c>
      <c r="E85" s="16"/>
      <c r="F85" s="16"/>
      <c r="G85" s="16"/>
      <c r="H85" s="16"/>
      <c r="I85" s="16"/>
      <c r="J85" s="16"/>
      <c r="K85" s="16"/>
      <c r="L85" s="16"/>
      <c r="M85" s="16"/>
      <c r="N85" s="16">
        <v>248.97</v>
      </c>
      <c r="O85" s="16"/>
      <c r="P85" s="16"/>
      <c r="Q85" s="16"/>
      <c r="R85" s="16"/>
      <c r="S85" s="16"/>
      <c r="T85" s="16"/>
      <c r="U85" s="16"/>
      <c r="V85" s="16"/>
      <c r="W85" s="16"/>
    </row>
    <row r="86" spans="1:23">
      <c r="A86" t="s">
        <v>500</v>
      </c>
      <c r="B86" t="s">
        <v>501</v>
      </c>
      <c r="C86">
        <v>23</v>
      </c>
      <c r="D86" s="16">
        <v>-3275</v>
      </c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>
        <v>3275</v>
      </c>
      <c r="P86" s="16"/>
      <c r="Q86" s="16"/>
      <c r="R86" s="16"/>
      <c r="S86" s="16"/>
      <c r="T86" s="16"/>
      <c r="U86" s="16"/>
      <c r="V86" s="16"/>
      <c r="W86" s="16"/>
    </row>
    <row r="87" spans="1:23">
      <c r="A87" t="s">
        <v>502</v>
      </c>
      <c r="B87" t="s">
        <v>503</v>
      </c>
      <c r="C87">
        <v>24</v>
      </c>
      <c r="D87">
        <v>-447</v>
      </c>
      <c r="E87" s="16"/>
      <c r="F87" s="16"/>
      <c r="G87" s="16"/>
      <c r="H87" s="16"/>
      <c r="I87" s="16"/>
      <c r="J87" s="16"/>
      <c r="K87" s="16"/>
      <c r="L87" s="16"/>
      <c r="M87" s="16">
        <v>447</v>
      </c>
      <c r="N87" s="16"/>
      <c r="O87" s="16"/>
      <c r="P87" s="16"/>
      <c r="Q87" s="16"/>
      <c r="R87" s="16"/>
      <c r="S87" s="16"/>
      <c r="T87" s="16"/>
      <c r="U87" s="16"/>
      <c r="V87" s="16"/>
      <c r="W87" s="16"/>
    </row>
    <row r="88" spans="1:23">
      <c r="A88" t="s">
        <v>504</v>
      </c>
      <c r="B88" t="s">
        <v>60</v>
      </c>
      <c r="C88" t="s">
        <v>154</v>
      </c>
      <c r="D88">
        <v>-350</v>
      </c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>
        <v>350</v>
      </c>
      <c r="V88" s="16"/>
      <c r="W88" s="16"/>
    </row>
    <row r="89" spans="1:23">
      <c r="A89" t="s">
        <v>505</v>
      </c>
      <c r="B89" t="s">
        <v>387</v>
      </c>
      <c r="C89" t="s">
        <v>26</v>
      </c>
      <c r="D89" s="16">
        <v>-36929</v>
      </c>
      <c r="E89" s="16"/>
      <c r="F89" s="16"/>
      <c r="G89" s="16"/>
      <c r="H89" s="16"/>
      <c r="I89" s="16">
        <v>36929</v>
      </c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</row>
    <row r="90" spans="1:23">
      <c r="A90" t="s">
        <v>505</v>
      </c>
      <c r="B90" t="s">
        <v>27</v>
      </c>
      <c r="C90" t="s">
        <v>26</v>
      </c>
      <c r="D90" s="16">
        <v>63278.59</v>
      </c>
      <c r="E90" s="16">
        <v>-48278.59</v>
      </c>
      <c r="F90" s="16">
        <v>-12000</v>
      </c>
      <c r="G90" s="16">
        <v>-3000</v>
      </c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</row>
    <row r="91" spans="1:23">
      <c r="A91" t="s">
        <v>506</v>
      </c>
      <c r="B91" s="81" t="s">
        <v>507</v>
      </c>
      <c r="C91" s="81">
        <v>25</v>
      </c>
      <c r="D91">
        <v>-249.56</v>
      </c>
      <c r="E91" s="16"/>
      <c r="F91" s="16"/>
      <c r="G91" s="16"/>
      <c r="H91" s="16"/>
      <c r="I91" s="16"/>
      <c r="J91" s="16"/>
      <c r="K91" s="16"/>
      <c r="L91" s="16"/>
      <c r="M91" s="16"/>
      <c r="N91" s="16">
        <v>249.56</v>
      </c>
      <c r="O91" s="16"/>
      <c r="P91" s="16"/>
      <c r="Q91" s="16"/>
      <c r="R91" s="16"/>
      <c r="S91" s="16"/>
      <c r="T91" s="16"/>
      <c r="U91" s="16"/>
      <c r="V91" s="16"/>
      <c r="W91" s="16"/>
    </row>
    <row r="92" spans="1:23">
      <c r="A92" t="s">
        <v>508</v>
      </c>
      <c r="B92" t="s">
        <v>174</v>
      </c>
      <c r="C92" t="s">
        <v>154</v>
      </c>
      <c r="D92">
        <v>-200</v>
      </c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>
        <v>200</v>
      </c>
      <c r="V92" s="16"/>
      <c r="W92" s="16"/>
    </row>
    <row r="93" spans="1:23">
      <c r="A93" t="s">
        <v>509</v>
      </c>
      <c r="B93" t="s">
        <v>387</v>
      </c>
      <c r="C93" t="s">
        <v>26</v>
      </c>
      <c r="D93" s="16">
        <v>-36929</v>
      </c>
      <c r="E93" s="16"/>
      <c r="F93" s="16"/>
      <c r="G93" s="16"/>
      <c r="H93" s="16"/>
      <c r="I93" s="16">
        <v>36929</v>
      </c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</row>
    <row r="94" spans="1:23">
      <c r="A94" t="s">
        <v>509</v>
      </c>
      <c r="B94" t="s">
        <v>27</v>
      </c>
      <c r="C94" t="s">
        <v>26</v>
      </c>
      <c r="D94" s="16">
        <v>45000</v>
      </c>
      <c r="E94" s="16">
        <v>-30000</v>
      </c>
      <c r="F94" s="16">
        <v>-12000</v>
      </c>
      <c r="G94" s="16">
        <v>-3000</v>
      </c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</row>
    <row r="95" spans="1:23" s="22" customFormat="1">
      <c r="A95" t="s">
        <v>510</v>
      </c>
      <c r="B95" s="17" t="s">
        <v>511</v>
      </c>
      <c r="C95" s="17">
        <v>26</v>
      </c>
      <c r="D95">
        <v>-248.97</v>
      </c>
      <c r="E95" s="16"/>
      <c r="F95" s="16"/>
      <c r="G95" s="16"/>
      <c r="H95" s="16"/>
      <c r="I95" s="16"/>
      <c r="J95" s="16"/>
      <c r="K95" s="16"/>
      <c r="L95" s="16"/>
      <c r="M95" s="16"/>
      <c r="N95" s="16">
        <v>248.97</v>
      </c>
      <c r="O95" s="16"/>
      <c r="P95" s="16"/>
      <c r="Q95" s="16"/>
      <c r="R95" s="16"/>
      <c r="S95" s="16"/>
      <c r="T95" s="16"/>
      <c r="U95" s="16"/>
      <c r="V95" s="16"/>
      <c r="W95" s="16"/>
    </row>
    <row r="96" spans="1:23">
      <c r="A96" t="s">
        <v>512</v>
      </c>
      <c r="B96" s="81" t="s">
        <v>513</v>
      </c>
      <c r="C96" s="81">
        <v>27</v>
      </c>
      <c r="D96" s="82">
        <v>-1860</v>
      </c>
      <c r="E96" s="16"/>
      <c r="F96" s="16"/>
      <c r="G96" s="16"/>
      <c r="H96" s="16"/>
      <c r="I96" s="16"/>
      <c r="J96" s="16"/>
      <c r="K96" s="16"/>
      <c r="L96" s="16"/>
      <c r="M96" s="16">
        <v>1860</v>
      </c>
      <c r="N96" s="16"/>
      <c r="O96" s="16"/>
      <c r="P96" s="16"/>
      <c r="Q96" s="16"/>
      <c r="R96" s="16"/>
      <c r="S96" s="16"/>
      <c r="T96" s="16"/>
      <c r="U96" s="16"/>
      <c r="V96" s="16"/>
      <c r="W96" s="16"/>
    </row>
    <row r="97" spans="1:23">
      <c r="A97" t="s">
        <v>514</v>
      </c>
      <c r="B97" t="s">
        <v>515</v>
      </c>
      <c r="C97">
        <v>28</v>
      </c>
      <c r="D97" s="16">
        <v>-4185</v>
      </c>
      <c r="E97" s="16"/>
      <c r="F97" s="16"/>
      <c r="G97" s="16"/>
      <c r="H97" s="16"/>
      <c r="I97" s="16"/>
      <c r="J97" s="16"/>
      <c r="K97" s="16"/>
      <c r="L97" s="16"/>
      <c r="M97" s="16">
        <v>4185</v>
      </c>
      <c r="N97" s="16"/>
      <c r="O97" s="16"/>
      <c r="P97" s="16"/>
      <c r="Q97" s="16"/>
      <c r="R97" s="16"/>
      <c r="S97" s="16"/>
      <c r="T97" s="16"/>
      <c r="U97" s="16"/>
      <c r="V97" s="16"/>
      <c r="W97" s="16"/>
    </row>
    <row r="98" spans="1:23">
      <c r="A98" t="s">
        <v>514</v>
      </c>
      <c r="B98" s="81" t="s">
        <v>516</v>
      </c>
      <c r="C98" s="81">
        <v>29</v>
      </c>
      <c r="D98" s="82">
        <v>-3631.25</v>
      </c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>
        <v>3631.25</v>
      </c>
      <c r="P98" s="16"/>
      <c r="Q98" s="16"/>
      <c r="R98" s="16"/>
      <c r="S98" s="16"/>
      <c r="T98" s="16"/>
      <c r="U98" s="16"/>
      <c r="V98" s="16"/>
      <c r="W98" s="16"/>
    </row>
    <row r="99" spans="1:23">
      <c r="A99" t="s">
        <v>517</v>
      </c>
      <c r="B99" t="s">
        <v>65</v>
      </c>
      <c r="C99" t="s">
        <v>154</v>
      </c>
      <c r="D99">
        <v>-252.25</v>
      </c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>
        <v>252.25</v>
      </c>
      <c r="V99" s="16"/>
      <c r="W99" s="16"/>
    </row>
    <row r="100" spans="1:23">
      <c r="A100" t="s">
        <v>517</v>
      </c>
      <c r="B100" t="s">
        <v>97</v>
      </c>
      <c r="C100" t="s">
        <v>154</v>
      </c>
      <c r="D100">
        <v>-300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>
        <v>300</v>
      </c>
      <c r="V100" s="16"/>
      <c r="W100" s="16"/>
    </row>
    <row r="101" spans="1:23">
      <c r="A101" t="s">
        <v>517</v>
      </c>
      <c r="B101" t="s">
        <v>98</v>
      </c>
      <c r="C101" t="s">
        <v>154</v>
      </c>
      <c r="D101">
        <v>-75</v>
      </c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>
        <v>75</v>
      </c>
      <c r="V101" s="16"/>
      <c r="W101" s="16"/>
    </row>
    <row r="102" spans="1:23">
      <c r="A102" t="s">
        <v>517</v>
      </c>
      <c r="B102" t="s">
        <v>67</v>
      </c>
      <c r="C102" t="s">
        <v>154</v>
      </c>
      <c r="D102">
        <v>-628.65</v>
      </c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>
        <v>628.65</v>
      </c>
      <c r="V102" s="16"/>
      <c r="W102" s="16"/>
    </row>
    <row r="103" spans="1:23">
      <c r="A103" t="s">
        <v>518</v>
      </c>
      <c r="B103" t="s">
        <v>387</v>
      </c>
      <c r="C103" t="s">
        <v>26</v>
      </c>
      <c r="D103" s="16">
        <v>-36929</v>
      </c>
      <c r="E103" s="16"/>
      <c r="F103" s="16"/>
      <c r="G103" s="16"/>
      <c r="H103" s="16"/>
      <c r="I103" s="16">
        <v>36929</v>
      </c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</row>
    <row r="104" spans="1:23">
      <c r="A104" t="s">
        <v>518</v>
      </c>
      <c r="B104" t="s">
        <v>27</v>
      </c>
      <c r="C104" t="s">
        <v>26</v>
      </c>
      <c r="D104" s="16">
        <v>45000</v>
      </c>
      <c r="E104" s="16">
        <v>-30000</v>
      </c>
      <c r="F104" s="16">
        <v>-12000</v>
      </c>
      <c r="G104" s="16">
        <v>-3000</v>
      </c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</row>
    <row r="105" spans="1:23">
      <c r="A105" t="s">
        <v>518</v>
      </c>
      <c r="B105" t="s">
        <v>160</v>
      </c>
      <c r="C105" t="s">
        <v>26</v>
      </c>
      <c r="D105">
        <v>-360.76</v>
      </c>
      <c r="E105" s="16"/>
      <c r="F105" s="16"/>
      <c r="G105" s="16"/>
      <c r="H105" s="16"/>
      <c r="I105" s="16"/>
      <c r="J105" s="16"/>
      <c r="K105">
        <v>360.76</v>
      </c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</row>
    <row r="106" spans="1:23">
      <c r="A106" t="s">
        <v>518</v>
      </c>
      <c r="B106" t="s">
        <v>160</v>
      </c>
      <c r="C106" t="s">
        <v>26</v>
      </c>
      <c r="D106">
        <v>-823.7</v>
      </c>
      <c r="E106" s="16"/>
      <c r="F106" s="16"/>
      <c r="G106" s="16"/>
      <c r="H106" s="16"/>
      <c r="I106" s="16"/>
      <c r="J106" s="16"/>
      <c r="K106">
        <v>823.7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</row>
    <row r="107" spans="1:23">
      <c r="A107" t="s">
        <v>519</v>
      </c>
      <c r="B107" t="s">
        <v>101</v>
      </c>
      <c r="C107" t="s">
        <v>26</v>
      </c>
      <c r="D107" s="16">
        <v>-25195.46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>
        <v>25195.46</v>
      </c>
      <c r="S107" s="16"/>
      <c r="T107" s="16"/>
      <c r="U107" s="16"/>
      <c r="V107" s="16"/>
      <c r="W107" s="16"/>
    </row>
    <row r="108" spans="1:23">
      <c r="A108" t="s">
        <v>520</v>
      </c>
      <c r="B108" t="s">
        <v>521</v>
      </c>
      <c r="C108">
        <v>30</v>
      </c>
      <c r="D108">
        <v>-249.87</v>
      </c>
      <c r="E108" s="16"/>
      <c r="F108" s="16"/>
      <c r="G108" s="16"/>
      <c r="H108" s="16"/>
      <c r="I108" s="16"/>
      <c r="J108" s="16"/>
      <c r="L108" s="16"/>
      <c r="M108" s="16"/>
      <c r="N108" s="16">
        <v>249.87</v>
      </c>
      <c r="O108" s="16"/>
      <c r="P108" s="16"/>
      <c r="Q108" s="16"/>
      <c r="R108" s="16"/>
      <c r="S108" s="16"/>
      <c r="T108" s="16"/>
      <c r="U108" s="16"/>
      <c r="V108" s="16"/>
      <c r="W108" s="16"/>
    </row>
    <row r="109" spans="1:23">
      <c r="A109" t="s">
        <v>522</v>
      </c>
      <c r="B109" t="s">
        <v>523</v>
      </c>
      <c r="D109" s="16">
        <v>-1000</v>
      </c>
      <c r="E109" s="16"/>
      <c r="F109" s="16"/>
      <c r="G109" s="16"/>
      <c r="H109" s="16"/>
      <c r="I109" s="16"/>
      <c r="J109" s="16"/>
      <c r="K109" s="16"/>
      <c r="L109" s="16"/>
      <c r="M109" s="16">
        <v>1000</v>
      </c>
      <c r="N109" s="16"/>
      <c r="O109" s="16"/>
      <c r="P109" s="16"/>
      <c r="Q109" s="16"/>
      <c r="R109" s="16"/>
      <c r="S109" s="16"/>
      <c r="T109" s="16"/>
      <c r="U109" s="16"/>
      <c r="V109" s="16"/>
      <c r="W109" s="16"/>
    </row>
    <row r="110" spans="1:23">
      <c r="A110" t="s">
        <v>522</v>
      </c>
      <c r="B110" t="s">
        <v>524</v>
      </c>
      <c r="D110" s="16">
        <v>-1000</v>
      </c>
      <c r="E110" s="16"/>
      <c r="F110" s="16"/>
      <c r="G110" s="16"/>
      <c r="H110" s="16"/>
      <c r="I110" s="16"/>
      <c r="J110" s="16"/>
      <c r="K110" s="16"/>
      <c r="L110" s="16"/>
      <c r="M110" s="16">
        <v>1000</v>
      </c>
      <c r="N110" s="16"/>
      <c r="O110" s="16"/>
      <c r="P110" s="16"/>
      <c r="Q110" s="16"/>
      <c r="R110" s="16"/>
      <c r="S110" s="16"/>
      <c r="T110" s="16"/>
      <c r="U110" s="16"/>
      <c r="V110" s="16"/>
      <c r="W110" s="16"/>
    </row>
    <row r="111" spans="1:23">
      <c r="A111" t="s">
        <v>522</v>
      </c>
      <c r="B111" t="s">
        <v>525</v>
      </c>
      <c r="D111" s="16">
        <v>-2000</v>
      </c>
      <c r="E111" s="16"/>
      <c r="F111" s="16"/>
      <c r="G111" s="16"/>
      <c r="H111" s="16"/>
      <c r="I111" s="16"/>
      <c r="J111" s="16"/>
      <c r="K111" s="16"/>
      <c r="L111" s="16"/>
      <c r="M111" s="16">
        <v>2000</v>
      </c>
      <c r="N111" s="16"/>
      <c r="O111" s="16"/>
      <c r="P111" s="16"/>
      <c r="Q111" s="16"/>
      <c r="R111" s="16"/>
      <c r="S111" s="16"/>
      <c r="T111" s="16"/>
      <c r="U111" s="16"/>
      <c r="V111" s="16"/>
      <c r="W111" s="16"/>
    </row>
    <row r="112" spans="1:23">
      <c r="A112" t="s">
        <v>526</v>
      </c>
      <c r="B112" s="22" t="s">
        <v>437</v>
      </c>
      <c r="D112" s="4">
        <f>SUM(D3:D111)</f>
        <v>300154.39000000007</v>
      </c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</row>
    <row r="113" spans="1:23">
      <c r="A113" t="s">
        <v>527</v>
      </c>
      <c r="B113" s="22"/>
      <c r="D113" s="4"/>
      <c r="E113" s="16">
        <v>-34061.14</v>
      </c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</row>
    <row r="114" spans="1:23">
      <c r="A114" s="7" t="s">
        <v>528</v>
      </c>
      <c r="B114" s="22"/>
      <c r="D114" s="4"/>
      <c r="E114" s="16">
        <v>18278.59</v>
      </c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</row>
    <row r="115" spans="1:23">
      <c r="A115" s="22"/>
      <c r="B115" s="22"/>
      <c r="C115" s="22"/>
      <c r="D115" s="22"/>
      <c r="E115" s="83">
        <f>SUM(E4:E114)</f>
        <v>-359999.99999999994</v>
      </c>
      <c r="F115" s="83">
        <f>SUM(F4:F112)</f>
        <v>-144000</v>
      </c>
      <c r="G115" s="83">
        <f>SUM(G4:G112)</f>
        <v>-36000</v>
      </c>
      <c r="H115" s="83"/>
      <c r="I115" s="83">
        <f>SUM(I4:I112)</f>
        <v>333174.94</v>
      </c>
      <c r="J115" s="83"/>
      <c r="K115" s="83">
        <f>SUM(K4:K112)</f>
        <v>7485.6399999999994</v>
      </c>
      <c r="L115" s="83"/>
      <c r="M115" s="83">
        <f>SUM(M4:M112)</f>
        <v>12631</v>
      </c>
      <c r="N115" s="83">
        <f>SUM(N4:N112)</f>
        <v>3597.4099999999994</v>
      </c>
      <c r="O115" s="83">
        <f>SUM(O4:O112)</f>
        <v>16078.14</v>
      </c>
      <c r="P115" s="83">
        <f>SUM(P4:P112)</f>
        <v>10480</v>
      </c>
      <c r="Q115" s="83"/>
      <c r="R115" s="83">
        <f>SUM(R4:R112)</f>
        <v>64260.85</v>
      </c>
      <c r="S115" s="83"/>
      <c r="T115" s="83"/>
      <c r="U115" s="83">
        <f>SUM(U4:U112)</f>
        <v>5143.3599999999997</v>
      </c>
      <c r="V115" s="83"/>
      <c r="W115" s="83"/>
    </row>
    <row r="116" spans="1:23"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</row>
    <row r="117" spans="1:23">
      <c r="E117" s="16"/>
      <c r="F117" s="16"/>
      <c r="G117" s="84" t="s">
        <v>529</v>
      </c>
      <c r="H117" s="16"/>
      <c r="I117" s="16">
        <v>341133.12</v>
      </c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</row>
    <row r="118" spans="1:23">
      <c r="A118" t="s">
        <v>527</v>
      </c>
      <c r="B118" s="22"/>
      <c r="D118" s="4"/>
      <c r="E118" s="16">
        <v>-34061.14</v>
      </c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</row>
    <row r="119" spans="1:23">
      <c r="A119" s="7" t="s">
        <v>528</v>
      </c>
      <c r="B119" s="22"/>
      <c r="D119" s="4"/>
      <c r="E119" s="16">
        <v>18278.59</v>
      </c>
      <c r="F119" s="16"/>
      <c r="G119" s="16"/>
      <c r="H119" s="16"/>
      <c r="I119" s="16">
        <f>I117-I115</f>
        <v>7958.179999999993</v>
      </c>
      <c r="J119" s="16"/>
      <c r="K119" s="16"/>
      <c r="L119" s="16"/>
      <c r="M119" s="22" t="s">
        <v>530</v>
      </c>
      <c r="P119" s="16"/>
      <c r="Q119" s="16"/>
      <c r="R119" s="16"/>
      <c r="S119" s="16"/>
      <c r="T119" s="16"/>
      <c r="U119" s="16"/>
      <c r="V119" s="16"/>
      <c r="W119" s="16"/>
    </row>
    <row r="120" spans="1:23">
      <c r="A120" s="7"/>
      <c r="B120" s="22"/>
      <c r="D120" s="4"/>
      <c r="E120" s="16">
        <v>-1400</v>
      </c>
      <c r="F120" s="16"/>
      <c r="G120" s="16"/>
      <c r="H120" s="16"/>
      <c r="I120" s="16"/>
      <c r="J120" s="16"/>
      <c r="K120" s="16"/>
      <c r="L120" s="16"/>
      <c r="M120" t="s">
        <v>531</v>
      </c>
      <c r="N120">
        <v>8000</v>
      </c>
      <c r="P120" s="16"/>
      <c r="Q120" s="16"/>
      <c r="R120" s="16"/>
      <c r="S120" s="16"/>
      <c r="T120" s="16"/>
      <c r="U120" s="16"/>
      <c r="V120" s="16"/>
      <c r="W120" s="16"/>
    </row>
    <row r="121" spans="1:23">
      <c r="E121" s="83">
        <f>E118+E119+E120</f>
        <v>-17182.55</v>
      </c>
      <c r="F121" s="16"/>
      <c r="G121" s="16"/>
      <c r="H121" s="16"/>
      <c r="I121" s="16"/>
      <c r="J121" s="16"/>
      <c r="K121" s="16"/>
      <c r="L121" s="16"/>
      <c r="M121" t="s">
        <v>532</v>
      </c>
      <c r="N121" s="85">
        <v>3000</v>
      </c>
      <c r="P121" s="16"/>
      <c r="Q121" s="16"/>
      <c r="R121" s="16"/>
      <c r="S121" s="16"/>
      <c r="T121" s="16"/>
      <c r="U121" s="16"/>
      <c r="V121" s="16"/>
      <c r="W121" s="16"/>
    </row>
    <row r="122" spans="1:23">
      <c r="E122" s="16"/>
      <c r="F122" s="16"/>
      <c r="G122" s="16"/>
      <c r="H122" s="16"/>
      <c r="I122" s="16"/>
      <c r="J122" s="16"/>
      <c r="K122" s="16"/>
      <c r="L122" s="16"/>
      <c r="M122" t="s">
        <v>533</v>
      </c>
      <c r="N122">
        <f>N120+N121</f>
        <v>11000</v>
      </c>
      <c r="O122" s="17" t="s">
        <v>534</v>
      </c>
      <c r="P122" s="16"/>
      <c r="Q122" s="16"/>
      <c r="R122" s="16"/>
      <c r="S122" s="16"/>
      <c r="T122" s="16"/>
      <c r="U122" s="16"/>
      <c r="V122" s="16"/>
      <c r="W122" s="16"/>
    </row>
    <row r="123" spans="1:23">
      <c r="B123" t="s">
        <v>530</v>
      </c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</row>
    <row r="124" spans="1:23">
      <c r="B124" t="s">
        <v>531</v>
      </c>
      <c r="C124">
        <v>8000</v>
      </c>
      <c r="E124" s="16"/>
      <c r="F124" s="16"/>
      <c r="G124" s="16"/>
      <c r="H124" s="16"/>
      <c r="I124" s="16"/>
      <c r="J124" s="16"/>
      <c r="K124" s="16"/>
      <c r="L124" s="16"/>
      <c r="M124" s="16" t="s">
        <v>535</v>
      </c>
      <c r="N124" s="16">
        <f>N115+N122</f>
        <v>14597.41</v>
      </c>
      <c r="O124" s="16"/>
      <c r="P124" s="16"/>
      <c r="Q124" s="16"/>
      <c r="R124" s="16"/>
      <c r="S124" s="16"/>
      <c r="T124" s="16"/>
      <c r="U124" s="16"/>
      <c r="V124" s="16"/>
      <c r="W124" s="16"/>
    </row>
    <row r="125" spans="1:23">
      <c r="B125" t="s">
        <v>532</v>
      </c>
      <c r="C125" s="85">
        <v>3000</v>
      </c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</row>
    <row r="126" spans="1:23">
      <c r="B126" t="s">
        <v>533</v>
      </c>
      <c r="C126">
        <f>C124+C125</f>
        <v>11000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1"/>
  <sheetViews>
    <sheetView topLeftCell="A7" zoomScale="60" zoomScaleNormal="60" workbookViewId="0">
      <selection activeCell="P39" sqref="P39"/>
    </sheetView>
  </sheetViews>
  <sheetFormatPr defaultColWidth="8.5" defaultRowHeight="11.25"/>
  <cols>
    <col min="1" max="1" width="55.5" customWidth="1"/>
    <col min="2" max="2" width="17.875" customWidth="1"/>
    <col min="3" max="3" width="13.375" style="24" customWidth="1"/>
    <col min="4" max="4" width="12.375" customWidth="1"/>
    <col min="5" max="5" width="15.75" customWidth="1"/>
    <col min="6" max="6" width="12.125" customWidth="1"/>
  </cols>
  <sheetData>
    <row r="1" spans="1:6" ht="15.75">
      <c r="A1" s="41" t="s">
        <v>211</v>
      </c>
      <c r="B1" s="41"/>
      <c r="C1" s="68"/>
      <c r="D1" s="39"/>
      <c r="E1" s="40"/>
      <c r="F1" s="40"/>
    </row>
    <row r="2" spans="1:6" ht="15.75">
      <c r="A2" s="41" t="s">
        <v>430</v>
      </c>
      <c r="B2" s="41"/>
      <c r="C2" s="68"/>
      <c r="D2" s="39"/>
      <c r="E2" s="40"/>
      <c r="F2" s="40"/>
    </row>
    <row r="3" spans="1:6" ht="15.75">
      <c r="A3" s="42"/>
      <c r="B3" s="42" t="s">
        <v>536</v>
      </c>
      <c r="C3" s="46" t="s">
        <v>427</v>
      </c>
      <c r="D3" s="69" t="s">
        <v>213</v>
      </c>
      <c r="E3" s="44" t="s">
        <v>214</v>
      </c>
      <c r="F3" s="45" t="s">
        <v>237</v>
      </c>
    </row>
    <row r="4" spans="1:6" ht="15.75">
      <c r="A4" s="41" t="s">
        <v>238</v>
      </c>
      <c r="B4" s="41"/>
      <c r="C4" s="68"/>
      <c r="D4" s="28"/>
      <c r="E4" s="46"/>
      <c r="F4" s="46"/>
    </row>
    <row r="5" spans="1:6" ht="15.75">
      <c r="D5" s="28"/>
      <c r="E5" s="47"/>
      <c r="F5" s="47"/>
    </row>
    <row r="6" spans="1:6" ht="15.75">
      <c r="A6" s="42" t="s">
        <v>239</v>
      </c>
      <c r="B6" s="46">
        <v>102014.88</v>
      </c>
      <c r="C6" s="46">
        <v>109973.06</v>
      </c>
      <c r="D6" s="28">
        <v>95070</v>
      </c>
      <c r="E6" s="46">
        <v>82992</v>
      </c>
      <c r="F6" s="46">
        <v>136211</v>
      </c>
    </row>
    <row r="7" spans="1:6" ht="15.75">
      <c r="A7" s="42" t="s">
        <v>240</v>
      </c>
      <c r="B7" s="46">
        <v>0</v>
      </c>
      <c r="C7" s="46">
        <v>0</v>
      </c>
      <c r="D7" s="28">
        <f>Bogf18_19!D146</f>
        <v>1400</v>
      </c>
      <c r="E7" s="46">
        <v>1400</v>
      </c>
      <c r="F7" s="46">
        <v>5400</v>
      </c>
    </row>
    <row r="8" spans="1:6" ht="15.75">
      <c r="A8" s="48" t="s">
        <v>537</v>
      </c>
      <c r="B8" s="49">
        <f>Bogf20_21!D112</f>
        <v>300154.39000000007</v>
      </c>
      <c r="C8" s="49">
        <f>Bogf19_20!D147</f>
        <v>230188.28000000012</v>
      </c>
      <c r="D8" s="28">
        <f>Bogf18_19!D148</f>
        <v>254316.66000000024</v>
      </c>
      <c r="E8" s="49">
        <v>307358</v>
      </c>
      <c r="F8" s="49">
        <v>319200</v>
      </c>
    </row>
    <row r="9" spans="1:6" ht="15.75">
      <c r="A9" s="42" t="s">
        <v>242</v>
      </c>
      <c r="B9" s="46">
        <v>3150000</v>
      </c>
      <c r="C9" s="46">
        <v>3150000</v>
      </c>
      <c r="D9" s="28">
        <v>3150000</v>
      </c>
      <c r="E9" s="46">
        <v>2850000</v>
      </c>
      <c r="F9" s="46">
        <v>2850000</v>
      </c>
    </row>
    <row r="10" spans="1:6" ht="15.75">
      <c r="A10" s="42"/>
      <c r="B10" s="46"/>
      <c r="C10" s="46"/>
      <c r="D10" s="28"/>
      <c r="E10" s="46"/>
      <c r="F10" s="46"/>
    </row>
    <row r="11" spans="1:6" ht="15.75">
      <c r="A11" s="41" t="s">
        <v>243</v>
      </c>
      <c r="B11" s="68"/>
      <c r="C11" s="68"/>
      <c r="D11" s="28"/>
      <c r="E11" s="46"/>
      <c r="F11" s="46"/>
    </row>
    <row r="12" spans="1:6" ht="15.75">
      <c r="A12" s="42" t="s">
        <v>244</v>
      </c>
      <c r="B12" s="46">
        <v>157245</v>
      </c>
      <c r="C12" s="46">
        <v>157245</v>
      </c>
      <c r="D12" s="46">
        <v>157245</v>
      </c>
      <c r="E12" s="46">
        <v>157245</v>
      </c>
      <c r="F12" s="46">
        <v>157245</v>
      </c>
    </row>
    <row r="13" spans="1:6" ht="15.75">
      <c r="A13" s="42" t="s">
        <v>245</v>
      </c>
      <c r="B13" s="46">
        <f>C13+7862</f>
        <v>78620</v>
      </c>
      <c r="C13" s="46">
        <f>D13+7862</f>
        <v>70758</v>
      </c>
      <c r="D13" s="28">
        <f>E13+7862</f>
        <v>62896</v>
      </c>
      <c r="E13" s="46">
        <v>55034</v>
      </c>
      <c r="F13" s="46">
        <v>47172</v>
      </c>
    </row>
    <row r="14" spans="1:6" ht="15.75">
      <c r="A14" s="42" t="s">
        <v>246</v>
      </c>
      <c r="B14" s="50">
        <f>B12-B13</f>
        <v>78625</v>
      </c>
      <c r="C14" s="70">
        <f>C12-C13</f>
        <v>86487</v>
      </c>
      <c r="D14" s="50">
        <f>D12-D13</f>
        <v>94349</v>
      </c>
      <c r="E14" s="50">
        <f>E12-E13</f>
        <v>102211</v>
      </c>
      <c r="F14" s="50">
        <f>F12-F13</f>
        <v>110073</v>
      </c>
    </row>
    <row r="15" spans="1:6" ht="15.75">
      <c r="A15" s="42"/>
      <c r="B15" s="46"/>
      <c r="C15" s="50"/>
      <c r="D15" s="28"/>
      <c r="E15" s="46"/>
      <c r="F15" s="46"/>
    </row>
    <row r="16" spans="1:6" ht="15.75">
      <c r="A16" s="41" t="s">
        <v>247</v>
      </c>
      <c r="B16" s="86">
        <f>B6+B7+B8+B9+B14</f>
        <v>3630794.27</v>
      </c>
      <c r="C16" s="51">
        <f>C6+C7+C8+C17+C9+C14</f>
        <v>3576648.34</v>
      </c>
      <c r="D16" s="51">
        <f>D6+D7+D8+D17+D9+D14</f>
        <v>3595135.66</v>
      </c>
      <c r="E16" s="51">
        <f>E6+E7+E8+E17+E9+E14</f>
        <v>3343961</v>
      </c>
      <c r="F16" s="51">
        <f>F6+F7+F8+F17+F9+F14</f>
        <v>3420884</v>
      </c>
    </row>
    <row r="17" spans="1:6" ht="15.75">
      <c r="A17" s="41"/>
      <c r="B17" s="68"/>
      <c r="C17" s="68"/>
      <c r="D17" s="28"/>
      <c r="E17" s="46"/>
      <c r="F17" s="46"/>
    </row>
    <row r="18" spans="1:6" ht="15.75">
      <c r="A18" s="42"/>
      <c r="B18" s="46"/>
      <c r="C18" s="46"/>
      <c r="D18" s="28"/>
      <c r="E18" s="46"/>
      <c r="F18" s="46"/>
    </row>
    <row r="19" spans="1:6" ht="15.75">
      <c r="A19" s="41" t="s">
        <v>248</v>
      </c>
      <c r="B19" s="68"/>
      <c r="C19" s="68"/>
      <c r="D19" s="28"/>
      <c r="E19" s="46"/>
      <c r="F19" s="46"/>
    </row>
    <row r="20" spans="1:6" ht="15.75">
      <c r="A20" s="42"/>
      <c r="B20" s="46"/>
      <c r="C20" s="46"/>
      <c r="D20" s="28"/>
      <c r="E20" s="46"/>
      <c r="F20" s="46"/>
    </row>
    <row r="21" spans="1:6" ht="15.75">
      <c r="A21" s="41" t="s">
        <v>249</v>
      </c>
      <c r="B21" s="68"/>
      <c r="C21" s="68"/>
      <c r="D21" s="28"/>
      <c r="E21" s="46"/>
      <c r="F21" s="46"/>
    </row>
    <row r="22" spans="1:6" ht="15.75">
      <c r="A22" s="42" t="s">
        <v>250</v>
      </c>
      <c r="B22" s="46">
        <f>C26</f>
        <v>3124233.94</v>
      </c>
      <c r="C22" s="46">
        <f>D26</f>
        <v>3142722.32</v>
      </c>
      <c r="D22" s="28">
        <f>E26</f>
        <v>2891548</v>
      </c>
      <c r="E22" s="46">
        <v>2966670</v>
      </c>
      <c r="F22" s="49">
        <v>2930006</v>
      </c>
    </row>
    <row r="23" spans="1:6" ht="15.75">
      <c r="A23" s="42" t="s">
        <v>251</v>
      </c>
      <c r="B23" s="46">
        <v>0</v>
      </c>
      <c r="C23" s="46">
        <v>0</v>
      </c>
      <c r="D23" s="28">
        <f>D9-E9</f>
        <v>300000</v>
      </c>
      <c r="E23" s="46"/>
      <c r="F23" s="46"/>
    </row>
    <row r="24" spans="1:6" ht="15.75">
      <c r="A24" s="42" t="s">
        <v>210</v>
      </c>
      <c r="B24" s="46">
        <f>Bogf20_21!E121</f>
        <v>-17182.55</v>
      </c>
      <c r="C24" s="46">
        <f>-(Bogf19_20!C153)</f>
        <v>-34271</v>
      </c>
      <c r="D24" s="28">
        <f>-(Bogf18_19!E156)</f>
        <v>-83086.990000000005</v>
      </c>
      <c r="E24" s="46">
        <v>-159610</v>
      </c>
      <c r="F24" s="46">
        <v>-126176</v>
      </c>
    </row>
    <row r="25" spans="1:6" ht="15.75">
      <c r="A25" s="42" t="s">
        <v>252</v>
      </c>
      <c r="B25" s="46">
        <f>Resopgr20_21!B42</f>
        <v>60328.479999999996</v>
      </c>
      <c r="C25" s="46">
        <f>Resopgør19_20!B42</f>
        <v>15782.620000000028</v>
      </c>
      <c r="D25" s="28">
        <f>Resopgør18_19!B42</f>
        <v>34261.310000000012</v>
      </c>
      <c r="E25" s="46">
        <v>84488</v>
      </c>
      <c r="F25" s="46">
        <v>162840</v>
      </c>
    </row>
    <row r="26" spans="1:6" ht="15.75">
      <c r="A26" s="42" t="s">
        <v>253</v>
      </c>
      <c r="B26" s="50">
        <f>B22+B23+B24+B25</f>
        <v>3167379.87</v>
      </c>
      <c r="C26" s="50">
        <f>C23+C22+C24+C25</f>
        <v>3124233.94</v>
      </c>
      <c r="D26" s="50">
        <f>D23+D22+D24+D25</f>
        <v>3142722.32</v>
      </c>
      <c r="E26" s="50">
        <f>E22+E24+E25</f>
        <v>2891548</v>
      </c>
      <c r="F26" s="50">
        <f>F22+F24+F25</f>
        <v>2966670</v>
      </c>
    </row>
    <row r="27" spans="1:6" ht="15.75">
      <c r="A27" s="42"/>
      <c r="B27" s="46"/>
      <c r="C27" s="46"/>
      <c r="D27" s="28"/>
      <c r="E27" s="46"/>
      <c r="F27" s="46"/>
    </row>
    <row r="28" spans="1:6" ht="15.75">
      <c r="A28" s="41" t="s">
        <v>254</v>
      </c>
      <c r="B28" s="68"/>
      <c r="C28" s="68"/>
      <c r="D28" s="28"/>
      <c r="E28" s="46"/>
      <c r="F28" s="46"/>
    </row>
    <row r="29" spans="1:6" ht="15.75">
      <c r="A29" s="42" t="s">
        <v>255</v>
      </c>
      <c r="B29" s="46">
        <v>0</v>
      </c>
      <c r="C29" s="46">
        <v>0</v>
      </c>
      <c r="D29" s="28">
        <v>0</v>
      </c>
      <c r="E29" s="46">
        <v>0</v>
      </c>
      <c r="F29" s="46">
        <v>0</v>
      </c>
    </row>
    <row r="30" spans="1:6" ht="15.75">
      <c r="A30" s="42" t="s">
        <v>256</v>
      </c>
      <c r="B30" s="46">
        <v>0</v>
      </c>
      <c r="C30" s="46">
        <v>0</v>
      </c>
      <c r="D30" s="28">
        <v>0</v>
      </c>
      <c r="E30" s="46">
        <v>0</v>
      </c>
      <c r="F30" s="46">
        <v>0</v>
      </c>
    </row>
    <row r="31" spans="1:6" ht="15.75">
      <c r="A31" s="42" t="s">
        <v>257</v>
      </c>
      <c r="B31" s="46">
        <v>0</v>
      </c>
      <c r="C31" s="46">
        <v>0</v>
      </c>
      <c r="D31" s="28"/>
      <c r="E31" s="46">
        <v>0</v>
      </c>
      <c r="F31" s="46">
        <v>1800</v>
      </c>
    </row>
    <row r="32" spans="1:6" ht="15.75">
      <c r="A32" s="48" t="s">
        <v>538</v>
      </c>
      <c r="B32" s="49">
        <f>Bogf20_21!N122</f>
        <v>11000</v>
      </c>
      <c r="C32" s="49">
        <v>0</v>
      </c>
      <c r="D32" s="28"/>
      <c r="E32" s="49">
        <v>0</v>
      </c>
      <c r="F32" s="49">
        <v>0</v>
      </c>
    </row>
    <row r="33" spans="1:6" ht="15.75">
      <c r="A33" s="42" t="s">
        <v>259</v>
      </c>
      <c r="B33" s="50">
        <f>B32</f>
        <v>11000</v>
      </c>
      <c r="C33" s="70">
        <f>C29+C30+C31+C32</f>
        <v>0</v>
      </c>
      <c r="D33" s="50">
        <f>D29+D30+D31+D32</f>
        <v>0</v>
      </c>
      <c r="E33" s="50">
        <v>0</v>
      </c>
      <c r="F33" s="50">
        <v>1800</v>
      </c>
    </row>
    <row r="34" spans="1:6" ht="15.75">
      <c r="A34" s="42"/>
      <c r="B34" s="46"/>
      <c r="C34" s="70"/>
      <c r="D34" s="28"/>
      <c r="E34" s="46"/>
      <c r="F34" s="46"/>
    </row>
    <row r="35" spans="1:6" ht="15.75">
      <c r="A35" s="42" t="s">
        <v>260</v>
      </c>
      <c r="B35" s="46">
        <v>302414</v>
      </c>
      <c r="C35" s="46">
        <v>302414</v>
      </c>
      <c r="D35" s="28">
        <v>302414</v>
      </c>
      <c r="E35" s="46">
        <v>302414</v>
      </c>
      <c r="F35" s="49">
        <v>302414</v>
      </c>
    </row>
    <row r="36" spans="1:6" ht="15.75">
      <c r="A36" s="42"/>
      <c r="B36" s="46"/>
      <c r="C36" s="46"/>
      <c r="D36" s="28"/>
      <c r="E36" s="46"/>
      <c r="F36" s="46"/>
    </row>
    <row r="37" spans="1:6" ht="15.75">
      <c r="A37" s="42" t="s">
        <v>261</v>
      </c>
      <c r="B37" s="46">
        <v>150000</v>
      </c>
      <c r="C37" s="46">
        <v>150000</v>
      </c>
      <c r="D37" s="28">
        <f>E39</f>
        <v>150000</v>
      </c>
      <c r="E37" s="46">
        <f>F39</f>
        <v>150000</v>
      </c>
      <c r="F37" s="46">
        <v>100000</v>
      </c>
    </row>
    <row r="38" spans="1:6" ht="15.75">
      <c r="A38" s="42" t="s">
        <v>262</v>
      </c>
      <c r="B38" s="46">
        <v>0</v>
      </c>
      <c r="C38" s="46">
        <v>0</v>
      </c>
      <c r="D38" s="28">
        <v>0</v>
      </c>
      <c r="E38" s="46">
        <v>0</v>
      </c>
      <c r="F38" s="46">
        <v>50000</v>
      </c>
    </row>
    <row r="39" spans="1:6" ht="15.75">
      <c r="A39" s="42" t="s">
        <v>263</v>
      </c>
      <c r="B39" s="50">
        <f>B37+B38</f>
        <v>150000</v>
      </c>
      <c r="C39" s="70">
        <f>C37+C38</f>
        <v>150000</v>
      </c>
      <c r="D39" s="50">
        <f>D37+D38</f>
        <v>150000</v>
      </c>
      <c r="E39" s="50">
        <f>E37+E38</f>
        <v>150000</v>
      </c>
      <c r="F39" s="50">
        <f>F37+F38</f>
        <v>150000</v>
      </c>
    </row>
    <row r="40" spans="1:6" ht="15.75">
      <c r="A40" s="42"/>
      <c r="B40" s="46"/>
      <c r="C40" s="50"/>
      <c r="D40" s="28"/>
      <c r="E40" s="46"/>
      <c r="F40" s="46"/>
    </row>
    <row r="41" spans="1:6" ht="15.75">
      <c r="A41" s="41" t="s">
        <v>264</v>
      </c>
      <c r="B41" s="86">
        <f>B26+B35+B39+B33</f>
        <v>3630793.87</v>
      </c>
      <c r="C41" s="51">
        <f>C26+C33+C35+C39</f>
        <v>3576647.94</v>
      </c>
      <c r="D41" s="51">
        <f>D26+D33+D35+D39</f>
        <v>3595136.32</v>
      </c>
      <c r="E41" s="51">
        <f>E26+E33+E35+E39</f>
        <v>3343962</v>
      </c>
      <c r="F41" s="51">
        <f>F26+F33+F35+F39</f>
        <v>3420884</v>
      </c>
    </row>
    <row r="42" spans="1:6" ht="15.75">
      <c r="A42" s="41"/>
      <c r="B42" s="68"/>
      <c r="C42" s="68"/>
      <c r="D42" s="28"/>
      <c r="E42" s="40"/>
      <c r="F42" s="40"/>
    </row>
    <row r="43" spans="1:6" ht="15.75">
      <c r="A43" s="41"/>
      <c r="B43" s="68"/>
      <c r="C43" s="68"/>
      <c r="D43" s="28"/>
      <c r="E43" s="40"/>
      <c r="F43" s="40"/>
    </row>
    <row r="44" spans="1:6" ht="15.75">
      <c r="A44" s="42"/>
      <c r="B44" s="42"/>
      <c r="C44" s="46"/>
      <c r="D44" s="39"/>
      <c r="E44" s="40"/>
      <c r="F44" s="40"/>
    </row>
    <row r="45" spans="1:6" ht="15.75">
      <c r="A45" s="42" t="s">
        <v>539</v>
      </c>
      <c r="B45" s="42"/>
      <c r="C45" s="46"/>
      <c r="D45" s="39"/>
      <c r="E45" s="40"/>
      <c r="F45" s="46" t="s">
        <v>540</v>
      </c>
    </row>
    <row r="46" spans="1:6" ht="15.75">
      <c r="A46" s="42"/>
      <c r="B46" s="42"/>
      <c r="C46" s="46"/>
      <c r="D46" s="39"/>
      <c r="E46" s="40"/>
      <c r="F46" s="46" t="s">
        <v>267</v>
      </c>
    </row>
    <row r="47" spans="1:6" ht="15.75">
      <c r="A47" s="42"/>
      <c r="B47" s="42"/>
      <c r="C47" s="46"/>
      <c r="D47" s="39"/>
      <c r="E47" s="40"/>
      <c r="F47" s="46" t="s">
        <v>268</v>
      </c>
    </row>
    <row r="48" spans="1:6" ht="15.75">
      <c r="A48" s="42"/>
      <c r="B48" s="42"/>
      <c r="C48" s="46"/>
      <c r="D48" s="39"/>
      <c r="E48" s="40"/>
      <c r="F48" s="46"/>
    </row>
    <row r="49" spans="1:6" ht="15.75">
      <c r="A49" s="42" t="s">
        <v>269</v>
      </c>
      <c r="B49" s="42"/>
      <c r="C49" s="46"/>
      <c r="D49" s="39"/>
      <c r="E49" s="40"/>
      <c r="F49" s="46" t="s">
        <v>541</v>
      </c>
    </row>
    <row r="50" spans="1:6" ht="15.75">
      <c r="A50" s="42" t="s">
        <v>271</v>
      </c>
      <c r="B50" s="42"/>
      <c r="C50" s="46"/>
      <c r="D50" s="39"/>
      <c r="E50" s="40"/>
      <c r="F50" s="46" t="s">
        <v>272</v>
      </c>
    </row>
    <row r="51" spans="1:6" ht="15.75">
      <c r="D51" s="39"/>
      <c r="E51" s="40"/>
      <c r="F51" s="40"/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Bogf18_19</vt:lpstr>
      <vt:lpstr>Resopgør18_19</vt:lpstr>
      <vt:lpstr>Bal18_19</vt:lpstr>
      <vt:lpstr>Bogf19_20</vt:lpstr>
      <vt:lpstr>Resopgør19_20</vt:lpstr>
      <vt:lpstr>Ark1</vt:lpstr>
      <vt:lpstr>Bal19_20</vt:lpstr>
      <vt:lpstr>Bogf20_21</vt:lpstr>
      <vt:lpstr>Bal20_21</vt:lpstr>
      <vt:lpstr>Resopgr20_21</vt:lpstr>
      <vt:lpstr>Bogf21_22</vt:lpstr>
      <vt:lpstr>Resopg21_22</vt:lpstr>
      <vt:lpstr>Bal21_22</vt:lpstr>
      <vt:lpstr>Bogføring22_23</vt:lpstr>
      <vt:lpstr>Resopgørelse22_23</vt:lpstr>
      <vt:lpstr>Balance22_23</vt:lpstr>
    </vt:vector>
  </TitlesOfParts>
  <Company>PFA Pension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PFA</dc:creator>
  <dc:description/>
  <cp:lastModifiedBy>Claus Stage</cp:lastModifiedBy>
  <cp:revision>2</cp:revision>
  <cp:lastPrinted>2024-02-04T15:43:29Z</cp:lastPrinted>
  <dcterms:created xsi:type="dcterms:W3CDTF">2019-01-06T15:53:04Z</dcterms:created>
  <dcterms:modified xsi:type="dcterms:W3CDTF">2024-02-20T12:18:21Z</dcterms:modified>
  <dc:language>da-DK</dc:language>
</cp:coreProperties>
</file>